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thias\Dropbox\ÖTTV\Turniere\NW-SL\"/>
    </mc:Choice>
  </mc:AlternateContent>
  <bookViews>
    <workbookView xWindow="0" yWindow="0" windowWidth="24240" windowHeight="12135" tabRatio="898"/>
  </bookViews>
  <sheets>
    <sheet name="Übersicht" sheetId="29" r:id="rId1"/>
    <sheet name="Startnummernliste" sheetId="156" r:id="rId2"/>
    <sheet name="Gruppe 1 männlich" sheetId="180" r:id="rId3"/>
    <sheet name="Gruppe 2 männlich" sheetId="181" r:id="rId4"/>
    <sheet name="Gruppe 3 männlich" sheetId="182" r:id="rId5"/>
    <sheet name="Gruppe 4 männlich" sheetId="183" r:id="rId6"/>
    <sheet name="Gruppe 5 männlich" sheetId="184" r:id="rId7"/>
    <sheet name="Gruppe 6 männlich" sheetId="185" r:id="rId8"/>
    <sheet name="Gruppe 7 männlich" sheetId="186" r:id="rId9"/>
    <sheet name="Gruppe 8 männlich" sheetId="187" r:id="rId10"/>
    <sheet name="Gruppe 1 weiblich" sheetId="188" r:id="rId11"/>
    <sheet name="Gruppe 2 weiblich" sheetId="189" r:id="rId12"/>
    <sheet name="Gruppe 3 weiblich" sheetId="190" r:id="rId13"/>
    <sheet name="Gruppe 4 weiblich" sheetId="191" r:id="rId14"/>
    <sheet name="Einsteiger U21-U18 männlich" sheetId="192" r:id="rId15"/>
    <sheet name="Einsteiger U15 männlich" sheetId="193" r:id="rId16"/>
    <sheet name="Einsteiger U13-U11 männlich" sheetId="194" r:id="rId17"/>
    <sheet name="Einsteiger U21-U15 weiblich" sheetId="195" r:id="rId18"/>
    <sheet name="Einsteiger U13 weiblich" sheetId="197" r:id="rId19"/>
  </sheets>
  <definedNames>
    <definedName name="_xlnm.Print_Area" localSheetId="18">'Einsteiger U13 weiblich'!$A$1:$BL$42</definedName>
    <definedName name="_xlnm.Print_Area" localSheetId="16">'Einsteiger U13-U11 männlich'!$A$1:$K$40</definedName>
    <definedName name="_xlnm.Print_Area" localSheetId="17">'Einsteiger U21-U15 weiblich'!$A$1:$BJ$41</definedName>
    <definedName name="_xlnm.Print_Area" localSheetId="2">'Gruppe 1 männlich'!$A$1:$BL$44</definedName>
    <definedName name="_xlnm.Print_Area" localSheetId="10">'Gruppe 1 weiblich'!$A$1:$BL$44</definedName>
    <definedName name="_xlnm.Print_Area" localSheetId="3">'Gruppe 2 männlich'!$A$1:$BI$42</definedName>
    <definedName name="_xlnm.Print_Area" localSheetId="11">'Gruppe 2 weiblich'!$A$1:$BL$44</definedName>
    <definedName name="_xlnm.Print_Area" localSheetId="4">'Gruppe 3 männlich'!$A$1:$BI$42</definedName>
    <definedName name="_xlnm.Print_Area" localSheetId="12">'Gruppe 3 weiblich'!$A$1:$BL$42</definedName>
    <definedName name="_xlnm.Print_Area" localSheetId="5">'Gruppe 4 männlich'!$A$1:$BL$44</definedName>
    <definedName name="_xlnm.Print_Area" localSheetId="13">'Gruppe 4 weiblich'!$A$1:$BL$42</definedName>
    <definedName name="_xlnm.Print_Area" localSheetId="6">'Gruppe 5 männlich'!$A$1:$BL$42</definedName>
    <definedName name="_xlnm.Print_Area" localSheetId="7">'Gruppe 6 männlich'!$A$1:$BL$42</definedName>
    <definedName name="_xlnm.Print_Area" localSheetId="8">'Gruppe 7 männlich'!$A$1:$BL$42</definedName>
    <definedName name="_xlnm.Print_Area" localSheetId="9">'Gruppe 8 männlich'!$A$1:$BL$42</definedName>
  </definedNames>
  <calcPr calcId="152511"/>
</workbook>
</file>

<file path=xl/calcChain.xml><?xml version="1.0" encoding="utf-8"?>
<calcChain xmlns="http://schemas.openxmlformats.org/spreadsheetml/2006/main">
  <c r="R42" i="197" l="1"/>
  <c r="J42" i="197"/>
  <c r="J41" i="197"/>
  <c r="Y40" i="197"/>
  <c r="W40" i="197"/>
  <c r="T40" i="197"/>
  <c r="Q40" i="197"/>
  <c r="O40" i="197"/>
  <c r="L40" i="197"/>
  <c r="I40" i="197"/>
  <c r="G40" i="197"/>
  <c r="D40" i="197"/>
  <c r="I39" i="197"/>
  <c r="G39" i="197"/>
  <c r="D39" i="197"/>
  <c r="Q38" i="197"/>
  <c r="O38" i="197"/>
  <c r="L38" i="197"/>
  <c r="J38" i="197"/>
  <c r="I38" i="197"/>
  <c r="G38" i="197"/>
  <c r="D38" i="197"/>
  <c r="Q37" i="197"/>
  <c r="O37" i="197"/>
  <c r="L37" i="197"/>
  <c r="J37" i="197"/>
  <c r="I37" i="197"/>
  <c r="G37" i="197"/>
  <c r="D37" i="197"/>
  <c r="AU36" i="197"/>
  <c r="AT36" i="197"/>
  <c r="AS36" i="197"/>
  <c r="AR36" i="197"/>
  <c r="AQ36" i="197"/>
  <c r="AP36" i="197"/>
  <c r="AO36" i="197"/>
  <c r="AN36" i="197"/>
  <c r="AM36" i="197"/>
  <c r="AL36" i="197"/>
  <c r="AK36" i="197"/>
  <c r="AJ36" i="197"/>
  <c r="AI36" i="197"/>
  <c r="AH36" i="197"/>
  <c r="AG36" i="197"/>
  <c r="AF36" i="197"/>
  <c r="AE36" i="197"/>
  <c r="AD36" i="197"/>
  <c r="AY36" i="197" s="1"/>
  <c r="Q36" i="197"/>
  <c r="O36" i="197"/>
  <c r="L36" i="197"/>
  <c r="J36" i="197"/>
  <c r="I36" i="197"/>
  <c r="G36" i="197"/>
  <c r="D36" i="197"/>
  <c r="AR35" i="197"/>
  <c r="AQ35" i="197"/>
  <c r="AP35" i="197"/>
  <c r="AO35" i="197"/>
  <c r="AN35" i="197"/>
  <c r="AM35" i="197"/>
  <c r="AL35" i="197"/>
  <c r="AK35" i="197"/>
  <c r="AJ35" i="197"/>
  <c r="AI35" i="197"/>
  <c r="AH35" i="197"/>
  <c r="AG35" i="197"/>
  <c r="AY35" i="197" s="1"/>
  <c r="AF35" i="197"/>
  <c r="AE35" i="197"/>
  <c r="AD35" i="197"/>
  <c r="Q35" i="197"/>
  <c r="O35" i="197"/>
  <c r="L35" i="197"/>
  <c r="J35" i="197"/>
  <c r="I35" i="197"/>
  <c r="G35" i="197"/>
  <c r="D35" i="197"/>
  <c r="AO34" i="197"/>
  <c r="AN34" i="197"/>
  <c r="AM34" i="197"/>
  <c r="AL34" i="197"/>
  <c r="AK34" i="197"/>
  <c r="AJ34" i="197"/>
  <c r="AI34" i="197"/>
  <c r="AH34" i="197"/>
  <c r="AG34" i="197"/>
  <c r="AF34" i="197"/>
  <c r="AE34" i="197"/>
  <c r="AD34" i="197"/>
  <c r="AY34" i="197" s="1"/>
  <c r="Q34" i="197"/>
  <c r="O34" i="197"/>
  <c r="L34" i="197"/>
  <c r="J34" i="197"/>
  <c r="I34" i="197"/>
  <c r="G34" i="197"/>
  <c r="D34" i="197"/>
  <c r="AL33" i="197"/>
  <c r="AK33" i="197"/>
  <c r="AJ33" i="197"/>
  <c r="AI33" i="197"/>
  <c r="AH33" i="197"/>
  <c r="AG33" i="197"/>
  <c r="AF33" i="197"/>
  <c r="AE33" i="197"/>
  <c r="AD33" i="197"/>
  <c r="AY33" i="197" s="1"/>
  <c r="J33" i="197"/>
  <c r="AI32" i="197"/>
  <c r="AH32" i="197"/>
  <c r="AG32" i="197"/>
  <c r="AF32" i="197"/>
  <c r="AE32" i="197"/>
  <c r="AY32" i="197" s="1"/>
  <c r="AD32" i="197"/>
  <c r="R32" i="197"/>
  <c r="J32" i="197"/>
  <c r="AF31" i="197"/>
  <c r="AY31" i="197" s="1"/>
  <c r="AE31" i="197"/>
  <c r="AD31" i="197"/>
  <c r="Y31" i="197"/>
  <c r="W31" i="197"/>
  <c r="T31" i="197"/>
  <c r="R31" i="197"/>
  <c r="Q31" i="197"/>
  <c r="O31" i="197"/>
  <c r="L31" i="197"/>
  <c r="J31" i="197"/>
  <c r="I31" i="197"/>
  <c r="G31" i="197"/>
  <c r="D31" i="197"/>
  <c r="AY30" i="197"/>
  <c r="BC30" i="197" s="1"/>
  <c r="Y30" i="197"/>
  <c r="W30" i="197"/>
  <c r="T30" i="197"/>
  <c r="R30" i="197"/>
  <c r="Q30" i="197"/>
  <c r="O30" i="197"/>
  <c r="L30" i="197"/>
  <c r="J30" i="197"/>
  <c r="I30" i="197"/>
  <c r="G30" i="197"/>
  <c r="D30" i="197"/>
  <c r="AV29" i="197"/>
  <c r="AB29" i="197"/>
  <c r="Y29" i="197"/>
  <c r="W29" i="197"/>
  <c r="T29" i="197"/>
  <c r="R29" i="197"/>
  <c r="Q29" i="197"/>
  <c r="O29" i="197"/>
  <c r="L29" i="197"/>
  <c r="J29" i="197"/>
  <c r="I29" i="197"/>
  <c r="G29" i="197"/>
  <c r="D29" i="197"/>
  <c r="Y28" i="197"/>
  <c r="W28" i="197"/>
  <c r="T28" i="197"/>
  <c r="R28" i="197"/>
  <c r="Q28" i="197"/>
  <c r="O28" i="197"/>
  <c r="L28" i="197"/>
  <c r="J28" i="197"/>
  <c r="I28" i="197"/>
  <c r="G28" i="197"/>
  <c r="D28" i="197"/>
  <c r="Y27" i="197"/>
  <c r="W27" i="197"/>
  <c r="T27" i="197"/>
  <c r="R27" i="197"/>
  <c r="Q27" i="197"/>
  <c r="O27" i="197"/>
  <c r="L27" i="197"/>
  <c r="J27" i="197"/>
  <c r="I27" i="197"/>
  <c r="G27" i="197"/>
  <c r="D27" i="197"/>
  <c r="BK26" i="197"/>
  <c r="BG26" i="197"/>
  <c r="Y26" i="197"/>
  <c r="W26" i="197"/>
  <c r="T26" i="197"/>
  <c r="R26" i="197"/>
  <c r="Q26" i="197"/>
  <c r="O26" i="197"/>
  <c r="L26" i="197"/>
  <c r="J26" i="197"/>
  <c r="I26" i="197"/>
  <c r="G26" i="197"/>
  <c r="D26" i="197"/>
  <c r="Y25" i="197"/>
  <c r="W25" i="197"/>
  <c r="T25" i="197"/>
  <c r="R25" i="197"/>
  <c r="Q25" i="197"/>
  <c r="O25" i="197"/>
  <c r="L25" i="197"/>
  <c r="J25" i="197"/>
  <c r="I25" i="197"/>
  <c r="G25" i="197"/>
  <c r="D25" i="197"/>
  <c r="Y24" i="197"/>
  <c r="AC36" i="197" s="1"/>
  <c r="W24" i="197"/>
  <c r="T24" i="197"/>
  <c r="R24" i="197"/>
  <c r="Q24" i="197"/>
  <c r="O24" i="197"/>
  <c r="L24" i="197"/>
  <c r="J24" i="197"/>
  <c r="I24" i="197"/>
  <c r="G24" i="197"/>
  <c r="D24" i="197"/>
  <c r="Y23" i="197"/>
  <c r="W23" i="197"/>
  <c r="T23" i="197"/>
  <c r="R23" i="197"/>
  <c r="Q23" i="197"/>
  <c r="O23" i="197"/>
  <c r="L23" i="197"/>
  <c r="J23" i="197"/>
  <c r="I23" i="197"/>
  <c r="G23" i="197"/>
  <c r="D23" i="197"/>
  <c r="BK22" i="197"/>
  <c r="BG22" i="197"/>
  <c r="AU22" i="197"/>
  <c r="AT22" i="197"/>
  <c r="AS22" i="197"/>
  <c r="AR22" i="197"/>
  <c r="AQ22" i="197"/>
  <c r="AP22" i="197"/>
  <c r="AO22" i="197"/>
  <c r="AN22" i="197"/>
  <c r="AM22" i="197"/>
  <c r="AL22" i="197"/>
  <c r="AK22" i="197"/>
  <c r="AJ22" i="197"/>
  <c r="AI22" i="197"/>
  <c r="AH22" i="197"/>
  <c r="AG22" i="197"/>
  <c r="AF22" i="197"/>
  <c r="AE22" i="197"/>
  <c r="AD22" i="197"/>
  <c r="AY22" i="197" s="1"/>
  <c r="AC22" i="197"/>
  <c r="AB22" i="197"/>
  <c r="Y22" i="197"/>
  <c r="W22" i="197"/>
  <c r="T22" i="197"/>
  <c r="R22" i="197"/>
  <c r="Q22" i="197"/>
  <c r="O22" i="197"/>
  <c r="L22" i="197"/>
  <c r="J22" i="197"/>
  <c r="I22" i="197"/>
  <c r="G22" i="197"/>
  <c r="D22" i="197"/>
  <c r="AR21" i="197"/>
  <c r="AQ21" i="197"/>
  <c r="AP21" i="197"/>
  <c r="AO21" i="197"/>
  <c r="AN21" i="197"/>
  <c r="AM21" i="197"/>
  <c r="AL21" i="197"/>
  <c r="AK21" i="197"/>
  <c r="AJ21" i="197"/>
  <c r="AI21" i="197"/>
  <c r="AH21" i="197"/>
  <c r="AG21" i="197"/>
  <c r="AF21" i="197"/>
  <c r="AE21" i="197"/>
  <c r="AD21" i="197"/>
  <c r="AY21" i="197" s="1"/>
  <c r="AC21" i="197"/>
  <c r="AB21" i="197"/>
  <c r="Y21" i="197"/>
  <c r="W21" i="197"/>
  <c r="T21" i="197"/>
  <c r="R21" i="197"/>
  <c r="Q21" i="197"/>
  <c r="O21" i="197"/>
  <c r="L21" i="197"/>
  <c r="J21" i="197"/>
  <c r="I21" i="197"/>
  <c r="G21" i="197"/>
  <c r="D21" i="197"/>
  <c r="BH20" i="197"/>
  <c r="AO20" i="197"/>
  <c r="AN20" i="197"/>
  <c r="AM20" i="197"/>
  <c r="AL20" i="197"/>
  <c r="AK20" i="197"/>
  <c r="AJ20" i="197"/>
  <c r="AI20" i="197"/>
  <c r="AH20" i="197"/>
  <c r="AG20" i="197"/>
  <c r="AF20" i="197"/>
  <c r="AE20" i="197"/>
  <c r="AD20" i="197"/>
  <c r="AY20" i="197" s="1"/>
  <c r="AC20" i="197"/>
  <c r="AB20" i="197"/>
  <c r="Y20" i="197"/>
  <c r="W20" i="197"/>
  <c r="T20" i="197"/>
  <c r="R20" i="197"/>
  <c r="Q20" i="197"/>
  <c r="O20" i="197"/>
  <c r="L20" i="197"/>
  <c r="J20" i="197"/>
  <c r="I20" i="197"/>
  <c r="G20" i="197"/>
  <c r="D20" i="197"/>
  <c r="AL19" i="197"/>
  <c r="AK19" i="197"/>
  <c r="AJ19" i="197"/>
  <c r="AI19" i="197"/>
  <c r="AH19" i="197"/>
  <c r="AG19" i="197"/>
  <c r="AF19" i="197"/>
  <c r="AE19" i="197"/>
  <c r="AY19" i="197" s="1"/>
  <c r="AD19" i="197"/>
  <c r="AC19" i="197"/>
  <c r="AB19" i="197"/>
  <c r="Y19" i="197"/>
  <c r="W19" i="197"/>
  <c r="T19" i="197"/>
  <c r="R19" i="197"/>
  <c r="Q19" i="197"/>
  <c r="O19" i="197"/>
  <c r="L19" i="197"/>
  <c r="J19" i="197"/>
  <c r="I19" i="197"/>
  <c r="G19" i="197"/>
  <c r="D19" i="197"/>
  <c r="AI18" i="197"/>
  <c r="AH18" i="197"/>
  <c r="AG18" i="197"/>
  <c r="AF18" i="197"/>
  <c r="AY18" i="197" s="1"/>
  <c r="AE18" i="197"/>
  <c r="AD18" i="197"/>
  <c r="AC18" i="197"/>
  <c r="AB18" i="197"/>
  <c r="AJ15" i="197" s="1"/>
  <c r="Y18" i="197"/>
  <c r="W18" i="197"/>
  <c r="T18" i="197"/>
  <c r="R18" i="197"/>
  <c r="Q18" i="197"/>
  <c r="O18" i="197"/>
  <c r="L18" i="197"/>
  <c r="J18" i="197"/>
  <c r="I18" i="197"/>
  <c r="G18" i="197"/>
  <c r="D18" i="197"/>
  <c r="AF17" i="197"/>
  <c r="AE17" i="197"/>
  <c r="AY17" i="197" s="1"/>
  <c r="AD17" i="197"/>
  <c r="AC17" i="197"/>
  <c r="AB17" i="197"/>
  <c r="Y17" i="197"/>
  <c r="W17" i="197"/>
  <c r="T17" i="197"/>
  <c r="R17" i="197"/>
  <c r="Q17" i="197"/>
  <c r="O17" i="197"/>
  <c r="L17" i="197"/>
  <c r="J17" i="197"/>
  <c r="I17" i="197"/>
  <c r="G17" i="197"/>
  <c r="D17" i="197"/>
  <c r="BH16" i="197"/>
  <c r="BC16" i="197"/>
  <c r="AZ16" i="197"/>
  <c r="AY16" i="197"/>
  <c r="BD16" i="197" s="1"/>
  <c r="AA16" i="197" s="1"/>
  <c r="AC16" i="197"/>
  <c r="AB16" i="197"/>
  <c r="Y16" i="197"/>
  <c r="W16" i="197"/>
  <c r="T16" i="197"/>
  <c r="R16" i="197"/>
  <c r="Q16" i="197"/>
  <c r="O16" i="197"/>
  <c r="L16" i="197"/>
  <c r="J16" i="197"/>
  <c r="I16" i="197"/>
  <c r="G16" i="197"/>
  <c r="D16" i="197"/>
  <c r="AV15" i="197"/>
  <c r="AS15" i="197"/>
  <c r="AP15" i="197"/>
  <c r="AM15" i="197"/>
  <c r="AG15" i="197"/>
  <c r="AD15" i="197"/>
  <c r="Y15" i="197"/>
  <c r="W15" i="197"/>
  <c r="T15" i="197"/>
  <c r="R15" i="197"/>
  <c r="Q15" i="197"/>
  <c r="O15" i="197"/>
  <c r="L15" i="197"/>
  <c r="J15" i="197"/>
  <c r="I15" i="197"/>
  <c r="G15" i="197"/>
  <c r="D15" i="197"/>
  <c r="Y14" i="197"/>
  <c r="W14" i="197"/>
  <c r="T14" i="197"/>
  <c r="R14" i="197"/>
  <c r="Q14" i="197"/>
  <c r="O14" i="197"/>
  <c r="L14" i="197"/>
  <c r="J14" i="197"/>
  <c r="I14" i="197"/>
  <c r="G14" i="197"/>
  <c r="D14" i="197"/>
  <c r="BH12" i="197"/>
  <c r="AU12" i="197"/>
  <c r="AT12" i="197"/>
  <c r="AS12" i="197"/>
  <c r="AR12" i="197"/>
  <c r="AQ12" i="197"/>
  <c r="AP12" i="197"/>
  <c r="AO12" i="197"/>
  <c r="AN12" i="197"/>
  <c r="AM12" i="197"/>
  <c r="AL12" i="197"/>
  <c r="AK12" i="197"/>
  <c r="AJ12" i="197"/>
  <c r="AI12" i="197"/>
  <c r="AH12" i="197"/>
  <c r="AG12" i="197"/>
  <c r="AF12" i="197"/>
  <c r="AY12" i="197" s="1"/>
  <c r="AE12" i="197"/>
  <c r="AD12" i="197"/>
  <c r="AC12" i="197"/>
  <c r="AB12" i="197"/>
  <c r="R12" i="197"/>
  <c r="J12" i="197"/>
  <c r="AR11" i="197"/>
  <c r="AQ11" i="197"/>
  <c r="AP11" i="197"/>
  <c r="AO11" i="197"/>
  <c r="AN11" i="197"/>
  <c r="AM11" i="197"/>
  <c r="AL11" i="197"/>
  <c r="AK11" i="197"/>
  <c r="AJ11" i="197"/>
  <c r="AI11" i="197"/>
  <c r="AH11" i="197"/>
  <c r="AG11" i="197"/>
  <c r="AF11" i="197"/>
  <c r="AE11" i="197"/>
  <c r="AD11" i="197"/>
  <c r="AY11" i="197" s="1"/>
  <c r="AC11" i="197"/>
  <c r="AB11" i="197"/>
  <c r="AO10" i="197"/>
  <c r="AN10" i="197"/>
  <c r="AM10" i="197"/>
  <c r="AL10" i="197"/>
  <c r="AK10" i="197"/>
  <c r="AJ10" i="197"/>
  <c r="AI10" i="197"/>
  <c r="AH10" i="197"/>
  <c r="AG10" i="197"/>
  <c r="AF10" i="197"/>
  <c r="AE10" i="197"/>
  <c r="AD10" i="197"/>
  <c r="AY10" i="197" s="1"/>
  <c r="AC10" i="197"/>
  <c r="AB10" i="197"/>
  <c r="Q10" i="197"/>
  <c r="O10" i="197"/>
  <c r="B10" i="197"/>
  <c r="AL9" i="197"/>
  <c r="AK9" i="197"/>
  <c r="AJ9" i="197"/>
  <c r="AI9" i="197"/>
  <c r="AH9" i="197"/>
  <c r="AG9" i="197"/>
  <c r="AF9" i="197"/>
  <c r="AE9" i="197"/>
  <c r="AY9" i="197" s="1"/>
  <c r="AD9" i="197"/>
  <c r="AC9" i="197"/>
  <c r="AB9" i="197"/>
  <c r="Q9" i="197"/>
  <c r="O9" i="197"/>
  <c r="B9" i="197"/>
  <c r="BH8" i="197"/>
  <c r="AI8" i="197"/>
  <c r="AH8" i="197"/>
  <c r="AG8" i="197"/>
  <c r="AF8" i="197"/>
  <c r="AE8" i="197"/>
  <c r="AY8" i="197" s="1"/>
  <c r="AD8" i="197"/>
  <c r="AC8" i="197"/>
  <c r="AB8" i="197"/>
  <c r="Q8" i="197"/>
  <c r="O8" i="197"/>
  <c r="B8" i="197"/>
  <c r="AF7" i="197"/>
  <c r="AE7" i="197"/>
  <c r="AD7" i="197"/>
  <c r="AY7" i="197" s="1"/>
  <c r="AC7" i="197"/>
  <c r="AB7" i="197"/>
  <c r="AG5" i="197" s="1"/>
  <c r="Q7" i="197"/>
  <c r="O7" i="197"/>
  <c r="B7" i="197"/>
  <c r="BC6" i="197"/>
  <c r="AZ6" i="197"/>
  <c r="AY6" i="197"/>
  <c r="BD6" i="197" s="1"/>
  <c r="AA6" i="197" s="1"/>
  <c r="AC6" i="197"/>
  <c r="AB6" i="197"/>
  <c r="Q6" i="197"/>
  <c r="O6" i="197"/>
  <c r="B6" i="197"/>
  <c r="AV5" i="197"/>
  <c r="AS5" i="197"/>
  <c r="AP5" i="197"/>
  <c r="AM5" i="197"/>
  <c r="AJ5" i="197"/>
  <c r="AD5" i="197"/>
  <c r="Q5" i="197"/>
  <c r="O5" i="197"/>
  <c r="B5" i="197"/>
  <c r="Q4" i="197"/>
  <c r="O4" i="197"/>
  <c r="B4" i="197"/>
  <c r="AB1" i="197"/>
  <c r="BA22" i="197" l="1"/>
  <c r="BC22" i="197"/>
  <c r="AZ22" i="197"/>
  <c r="BD22" i="197"/>
  <c r="AA22" i="197" s="1"/>
  <c r="BC34" i="197"/>
  <c r="BA34" i="197"/>
  <c r="AZ34" i="197"/>
  <c r="BD34" i="197"/>
  <c r="BA7" i="197"/>
  <c r="AZ7" i="197"/>
  <c r="BD7" i="197"/>
  <c r="AA7" i="197" s="1"/>
  <c r="AC30" i="197" s="1"/>
  <c r="BC7" i="197"/>
  <c r="BD11" i="197"/>
  <c r="AA11" i="197" s="1"/>
  <c r="BC11" i="197"/>
  <c r="BA11" i="197"/>
  <c r="AZ11" i="197"/>
  <c r="BC19" i="197"/>
  <c r="BD19" i="197"/>
  <c r="AA19" i="197" s="1"/>
  <c r="BA19" i="197"/>
  <c r="AZ19" i="197"/>
  <c r="AZ36" i="197"/>
  <c r="BD36" i="197"/>
  <c r="BC36" i="197"/>
  <c r="BA36" i="197"/>
  <c r="BD21" i="197"/>
  <c r="AA21" i="197" s="1"/>
  <c r="AZ21" i="197"/>
  <c r="BC21" i="197"/>
  <c r="BA21" i="197"/>
  <c r="BD8" i="197"/>
  <c r="AA8" i="197" s="1"/>
  <c r="BC8" i="197"/>
  <c r="AZ8" i="197"/>
  <c r="BA8" i="197"/>
  <c r="BC9" i="197"/>
  <c r="BA9" i="197"/>
  <c r="BD9" i="197"/>
  <c r="AA9" i="197" s="1"/>
  <c r="AZ9" i="197"/>
  <c r="AZ17" i="197"/>
  <c r="BA17" i="197"/>
  <c r="BD17" i="197"/>
  <c r="AA17" i="197" s="1"/>
  <c r="AB33" i="197" s="1"/>
  <c r="BC17" i="197"/>
  <c r="BC20" i="197"/>
  <c r="BD20" i="197"/>
  <c r="AA20" i="197" s="1"/>
  <c r="BA20" i="197"/>
  <c r="AZ20" i="197"/>
  <c r="BA31" i="197"/>
  <c r="AZ31" i="197"/>
  <c r="BD31" i="197"/>
  <c r="BC31" i="197"/>
  <c r="BA32" i="197"/>
  <c r="AZ32" i="197"/>
  <c r="BD32" i="197"/>
  <c r="BC32" i="197"/>
  <c r="BC35" i="197"/>
  <c r="BA35" i="197"/>
  <c r="AZ35" i="197"/>
  <c r="BD35" i="197"/>
  <c r="AC34" i="197"/>
  <c r="BI13" i="197"/>
  <c r="G32" i="197" s="1"/>
  <c r="AC35" i="197"/>
  <c r="BD33" i="197"/>
  <c r="AZ33" i="197"/>
  <c r="BC33" i="197"/>
  <c r="BA33" i="197"/>
  <c r="BC12" i="197"/>
  <c r="BA12" i="197"/>
  <c r="BD12" i="197"/>
  <c r="AA12" i="197" s="1"/>
  <c r="AZ12" i="197"/>
  <c r="BC10" i="197"/>
  <c r="BA10" i="197"/>
  <c r="AZ10" i="197"/>
  <c r="BD10" i="197"/>
  <c r="AA10" i="197" s="1"/>
  <c r="BI19" i="197" s="1"/>
  <c r="BC18" i="197"/>
  <c r="BA18" i="197"/>
  <c r="BD18" i="197"/>
  <c r="AA18" i="197" s="1"/>
  <c r="BI17" i="197" s="1"/>
  <c r="AZ18" i="197"/>
  <c r="BA6" i="197"/>
  <c r="BA16" i="197"/>
  <c r="AZ30" i="197"/>
  <c r="BA30" i="197"/>
  <c r="BD30" i="197"/>
  <c r="W41" i="195"/>
  <c r="U41" i="195"/>
  <c r="R41" i="195"/>
  <c r="P41" i="195"/>
  <c r="N41" i="195"/>
  <c r="K41" i="195"/>
  <c r="I41" i="195"/>
  <c r="G41" i="195"/>
  <c r="D41" i="195"/>
  <c r="W40" i="195"/>
  <c r="U40" i="195"/>
  <c r="R40" i="195"/>
  <c r="P40" i="195"/>
  <c r="N40" i="195"/>
  <c r="K40" i="195"/>
  <c r="I40" i="195"/>
  <c r="G40" i="195"/>
  <c r="D40" i="195"/>
  <c r="W39" i="195"/>
  <c r="U39" i="195"/>
  <c r="R39" i="195"/>
  <c r="P39" i="195"/>
  <c r="N39" i="195"/>
  <c r="K39" i="195"/>
  <c r="I39" i="195"/>
  <c r="G39" i="195"/>
  <c r="D39" i="195"/>
  <c r="W38" i="195"/>
  <c r="U38" i="195"/>
  <c r="R38" i="195"/>
  <c r="P38" i="195"/>
  <c r="N38" i="195"/>
  <c r="K38" i="195"/>
  <c r="I38" i="195"/>
  <c r="G38" i="195"/>
  <c r="D38" i="195"/>
  <c r="W37" i="195"/>
  <c r="U37" i="195"/>
  <c r="R37" i="195"/>
  <c r="P37" i="195"/>
  <c r="N37" i="195"/>
  <c r="K37" i="195"/>
  <c r="I37" i="195"/>
  <c r="G37" i="195"/>
  <c r="D37" i="195"/>
  <c r="W36" i="195"/>
  <c r="U36" i="195"/>
  <c r="R36" i="195"/>
  <c r="P36" i="195"/>
  <c r="N36" i="195"/>
  <c r="K36" i="195"/>
  <c r="I36" i="195"/>
  <c r="G36" i="195"/>
  <c r="D36" i="195"/>
  <c r="W35" i="195"/>
  <c r="U35" i="195"/>
  <c r="R35" i="195"/>
  <c r="P35" i="195"/>
  <c r="N35" i="195"/>
  <c r="K35" i="195"/>
  <c r="I35" i="195"/>
  <c r="G35" i="195"/>
  <c r="D35" i="195"/>
  <c r="W34" i="195"/>
  <c r="U34" i="195"/>
  <c r="R34" i="195"/>
  <c r="P34" i="195"/>
  <c r="N34" i="195"/>
  <c r="K34" i="195"/>
  <c r="I34" i="195"/>
  <c r="G34" i="195"/>
  <c r="D34" i="195"/>
  <c r="W33" i="195"/>
  <c r="U33" i="195"/>
  <c r="R33" i="195"/>
  <c r="P33" i="195"/>
  <c r="N33" i="195"/>
  <c r="K33" i="195"/>
  <c r="I33" i="195"/>
  <c r="G33" i="195"/>
  <c r="D33" i="195"/>
  <c r="W32" i="195"/>
  <c r="U32" i="195"/>
  <c r="R32" i="195"/>
  <c r="P32" i="195"/>
  <c r="N32" i="195"/>
  <c r="K32" i="195"/>
  <c r="I32" i="195"/>
  <c r="G32" i="195"/>
  <c r="D32" i="195"/>
  <c r="W31" i="195"/>
  <c r="U31" i="195"/>
  <c r="R31" i="195"/>
  <c r="P31" i="195"/>
  <c r="N31" i="195"/>
  <c r="K31" i="195"/>
  <c r="I31" i="195"/>
  <c r="G31" i="195"/>
  <c r="D31" i="195"/>
  <c r="W30" i="195"/>
  <c r="U30" i="195"/>
  <c r="R30" i="195"/>
  <c r="P30" i="195"/>
  <c r="N30" i="195"/>
  <c r="K30" i="195"/>
  <c r="I30" i="195"/>
  <c r="G30" i="195"/>
  <c r="D30" i="195"/>
  <c r="W29" i="195"/>
  <c r="U29" i="195"/>
  <c r="R29" i="195"/>
  <c r="P29" i="195"/>
  <c r="N29" i="195"/>
  <c r="K29" i="195"/>
  <c r="I29" i="195"/>
  <c r="G29" i="195"/>
  <c r="D29" i="195"/>
  <c r="W28" i="195"/>
  <c r="U28" i="195"/>
  <c r="R28" i="195"/>
  <c r="P28" i="195"/>
  <c r="N28" i="195"/>
  <c r="K28" i="195"/>
  <c r="I28" i="195"/>
  <c r="G28" i="195"/>
  <c r="D28" i="195"/>
  <c r="W27" i="195"/>
  <c r="U27" i="195"/>
  <c r="R27" i="195"/>
  <c r="P27" i="195"/>
  <c r="N27" i="195"/>
  <c r="K27" i="195"/>
  <c r="I27" i="195"/>
  <c r="G27" i="195"/>
  <c r="D27" i="195"/>
  <c r="W26" i="195"/>
  <c r="U26" i="195"/>
  <c r="R26" i="195"/>
  <c r="P26" i="195"/>
  <c r="N26" i="195"/>
  <c r="K26" i="195"/>
  <c r="I26" i="195"/>
  <c r="G26" i="195"/>
  <c r="D26" i="195"/>
  <c r="W25" i="195"/>
  <c r="U25" i="195"/>
  <c r="R25" i="195"/>
  <c r="P25" i="195"/>
  <c r="N25" i="195"/>
  <c r="K25" i="195"/>
  <c r="I25" i="195"/>
  <c r="G25" i="195"/>
  <c r="D25" i="195"/>
  <c r="W24" i="195"/>
  <c r="U24" i="195"/>
  <c r="R24" i="195"/>
  <c r="P24" i="195"/>
  <c r="N24" i="195"/>
  <c r="K24" i="195"/>
  <c r="I24" i="195"/>
  <c r="G24" i="195"/>
  <c r="D24" i="195"/>
  <c r="W23" i="195"/>
  <c r="U23" i="195"/>
  <c r="R23" i="195"/>
  <c r="P23" i="195"/>
  <c r="N23" i="195"/>
  <c r="K23" i="195"/>
  <c r="I23" i="195"/>
  <c r="G23" i="195"/>
  <c r="D23" i="195"/>
  <c r="W22" i="195"/>
  <c r="U22" i="195"/>
  <c r="R22" i="195"/>
  <c r="P22" i="195"/>
  <c r="N22" i="195"/>
  <c r="K22" i="195"/>
  <c r="I22" i="195"/>
  <c r="G22" i="195"/>
  <c r="D22" i="195"/>
  <c r="W21" i="195"/>
  <c r="U21" i="195"/>
  <c r="R21" i="195"/>
  <c r="P21" i="195"/>
  <c r="N21" i="195"/>
  <c r="K21" i="195"/>
  <c r="I21" i="195"/>
  <c r="G21" i="195"/>
  <c r="D21" i="195"/>
  <c r="W20" i="195"/>
  <c r="U20" i="195"/>
  <c r="R20" i="195"/>
  <c r="P20" i="195"/>
  <c r="N20" i="195"/>
  <c r="K20" i="195"/>
  <c r="I20" i="195"/>
  <c r="G20" i="195"/>
  <c r="D20" i="195"/>
  <c r="W19" i="195"/>
  <c r="U19" i="195"/>
  <c r="R19" i="195"/>
  <c r="P19" i="195"/>
  <c r="N19" i="195"/>
  <c r="K19" i="195"/>
  <c r="I19" i="195"/>
  <c r="G19" i="195"/>
  <c r="D19" i="195"/>
  <c r="W18" i="195"/>
  <c r="U18" i="195"/>
  <c r="R18" i="195"/>
  <c r="P18" i="195"/>
  <c r="N18" i="195"/>
  <c r="K18" i="195"/>
  <c r="I18" i="195"/>
  <c r="G18" i="195"/>
  <c r="D18" i="195"/>
  <c r="W17" i="195"/>
  <c r="U17" i="195"/>
  <c r="R17" i="195"/>
  <c r="P17" i="195"/>
  <c r="N17" i="195"/>
  <c r="K17" i="195"/>
  <c r="I17" i="195"/>
  <c r="G17" i="195"/>
  <c r="D17" i="195"/>
  <c r="W16" i="195"/>
  <c r="U16" i="195"/>
  <c r="R16" i="195"/>
  <c r="P16" i="195"/>
  <c r="N16" i="195"/>
  <c r="K16" i="195"/>
  <c r="I16" i="195"/>
  <c r="G16" i="195"/>
  <c r="D16" i="195"/>
  <c r="W15" i="195"/>
  <c r="U15" i="195"/>
  <c r="R15" i="195"/>
  <c r="P15" i="195"/>
  <c r="N15" i="195"/>
  <c r="K15" i="195"/>
  <c r="I15" i="195"/>
  <c r="G15" i="195"/>
  <c r="D15" i="195"/>
  <c r="W14" i="195"/>
  <c r="U14" i="195"/>
  <c r="R14" i="195"/>
  <c r="P14" i="195"/>
  <c r="N14" i="195"/>
  <c r="K14" i="195"/>
  <c r="I14" i="195"/>
  <c r="G14" i="195"/>
  <c r="D14" i="195"/>
  <c r="BA13" i="195"/>
  <c r="AZ13" i="195"/>
  <c r="AY13" i="195"/>
  <c r="AX13" i="195"/>
  <c r="AW13" i="195"/>
  <c r="AV13" i="195"/>
  <c r="AU13" i="195"/>
  <c r="AT13" i="195"/>
  <c r="AS13" i="195"/>
  <c r="AR13" i="195"/>
  <c r="AQ13" i="195"/>
  <c r="AP13" i="195"/>
  <c r="AO13" i="195"/>
  <c r="AN13" i="195"/>
  <c r="AM13" i="195"/>
  <c r="AL13" i="195"/>
  <c r="AK13" i="195"/>
  <c r="AJ13" i="195"/>
  <c r="AI13" i="195"/>
  <c r="AH13" i="195"/>
  <c r="AG13" i="195"/>
  <c r="AF13" i="195"/>
  <c r="AE13" i="195"/>
  <c r="AD13" i="195"/>
  <c r="AC13" i="195"/>
  <c r="AB13" i="195"/>
  <c r="AA13" i="195"/>
  <c r="BE13" i="195" s="1"/>
  <c r="Z13" i="195"/>
  <c r="Y13" i="195"/>
  <c r="W13" i="195"/>
  <c r="U13" i="195"/>
  <c r="R13" i="195"/>
  <c r="P13" i="195"/>
  <c r="N13" i="195"/>
  <c r="K13" i="195"/>
  <c r="I13" i="195"/>
  <c r="G13" i="195"/>
  <c r="D13" i="195"/>
  <c r="AX12" i="195"/>
  <c r="AW12" i="195"/>
  <c r="AV12" i="195"/>
  <c r="AU12" i="195"/>
  <c r="AT12" i="195"/>
  <c r="AS12" i="195"/>
  <c r="AR12" i="195"/>
  <c r="AQ12" i="195"/>
  <c r="AP12" i="195"/>
  <c r="AO12" i="195"/>
  <c r="AN12" i="195"/>
  <c r="AM12" i="195"/>
  <c r="AL12" i="195"/>
  <c r="AK12" i="195"/>
  <c r="AJ12" i="195"/>
  <c r="AI12" i="195"/>
  <c r="AH12" i="195"/>
  <c r="AG12" i="195"/>
  <c r="AF12" i="195"/>
  <c r="AE12" i="195"/>
  <c r="AD12" i="195"/>
  <c r="AC12" i="195"/>
  <c r="AB12" i="195"/>
  <c r="AA12" i="195"/>
  <c r="BE12" i="195" s="1"/>
  <c r="Z12" i="195"/>
  <c r="Y12" i="195"/>
  <c r="AU11" i="195"/>
  <c r="AT11" i="195"/>
  <c r="AS11" i="195"/>
  <c r="AR11" i="195"/>
  <c r="AQ11" i="195"/>
  <c r="AP11" i="195"/>
  <c r="AO11" i="195"/>
  <c r="AN11" i="195"/>
  <c r="AM11" i="195"/>
  <c r="AL11" i="195"/>
  <c r="AK11" i="195"/>
  <c r="AJ11" i="195"/>
  <c r="AI11" i="195"/>
  <c r="AH11" i="195"/>
  <c r="AG11" i="195"/>
  <c r="AF11" i="195"/>
  <c r="AE11" i="195"/>
  <c r="AD11" i="195"/>
  <c r="AC11" i="195"/>
  <c r="AB11" i="195"/>
  <c r="AA11" i="195"/>
  <c r="BE11" i="195" s="1"/>
  <c r="Z11" i="195"/>
  <c r="Y11" i="195"/>
  <c r="AV3" i="195" s="1"/>
  <c r="J11" i="195"/>
  <c r="AR10" i="195"/>
  <c r="AQ10" i="195"/>
  <c r="AP10" i="195"/>
  <c r="AO10" i="195"/>
  <c r="AN10" i="195"/>
  <c r="AM10" i="195"/>
  <c r="AL10" i="195"/>
  <c r="AK10" i="195"/>
  <c r="AJ10" i="195"/>
  <c r="AI10" i="195"/>
  <c r="AH10" i="195"/>
  <c r="AG10" i="195"/>
  <c r="AF10" i="195"/>
  <c r="AE10" i="195"/>
  <c r="AD10" i="195"/>
  <c r="AC10" i="195"/>
  <c r="AB10" i="195"/>
  <c r="AA10" i="195"/>
  <c r="BE10" i="195" s="1"/>
  <c r="Z10" i="195"/>
  <c r="Y10" i="195"/>
  <c r="AO9" i="195"/>
  <c r="AN9" i="195"/>
  <c r="AM9" i="195"/>
  <c r="AL9" i="195"/>
  <c r="AK9" i="195"/>
  <c r="AJ9" i="195"/>
  <c r="AI9" i="195"/>
  <c r="AH9" i="195"/>
  <c r="AG9" i="195"/>
  <c r="AF9" i="195"/>
  <c r="AE9" i="195"/>
  <c r="AD9" i="195"/>
  <c r="AC9" i="195"/>
  <c r="AB9" i="195"/>
  <c r="AA9" i="195"/>
  <c r="BE9" i="195" s="1"/>
  <c r="Z9" i="195"/>
  <c r="Y9" i="195"/>
  <c r="AP3" i="195" s="1"/>
  <c r="N9" i="195"/>
  <c r="AL8" i="195"/>
  <c r="AK8" i="195"/>
  <c r="AJ8" i="195"/>
  <c r="AI8" i="195"/>
  <c r="AH8" i="195"/>
  <c r="AG8" i="195"/>
  <c r="AF8" i="195"/>
  <c r="AE8" i="195"/>
  <c r="AD8" i="195"/>
  <c r="AC8" i="195"/>
  <c r="AB8" i="195"/>
  <c r="AA8" i="195"/>
  <c r="BE8" i="195" s="1"/>
  <c r="Z8" i="195"/>
  <c r="Y8" i="195"/>
  <c r="AM3" i="195" s="1"/>
  <c r="N8" i="195"/>
  <c r="B8" i="195"/>
  <c r="AI7" i="195"/>
  <c r="AH7" i="195"/>
  <c r="AG7" i="195"/>
  <c r="AF7" i="195"/>
  <c r="AE7" i="195"/>
  <c r="AD7" i="195"/>
  <c r="AC7" i="195"/>
  <c r="AB7" i="195"/>
  <c r="AA7" i="195"/>
  <c r="BE7" i="195" s="1"/>
  <c r="Z7" i="195"/>
  <c r="Y7" i="195"/>
  <c r="N7" i="195"/>
  <c r="B7" i="195"/>
  <c r="AF6" i="195"/>
  <c r="AE6" i="195"/>
  <c r="AD6" i="195"/>
  <c r="AC6" i="195"/>
  <c r="AB6" i="195"/>
  <c r="BE6" i="195" s="1"/>
  <c r="AA6" i="195"/>
  <c r="Z6" i="195"/>
  <c r="Y6" i="195"/>
  <c r="N6" i="195"/>
  <c r="B6" i="195"/>
  <c r="BE5" i="195"/>
  <c r="BI5" i="195" s="1"/>
  <c r="AC5" i="195"/>
  <c r="AB5" i="195"/>
  <c r="AA5" i="195"/>
  <c r="Z5" i="195"/>
  <c r="Y5" i="195"/>
  <c r="N5" i="195"/>
  <c r="B5" i="195"/>
  <c r="BE4" i="195"/>
  <c r="BI4" i="195" s="1"/>
  <c r="Z4" i="195"/>
  <c r="Y4" i="195"/>
  <c r="N4" i="195"/>
  <c r="B4" i="195"/>
  <c r="BB3" i="195"/>
  <c r="AY3" i="195"/>
  <c r="AS3" i="195"/>
  <c r="AJ3" i="195"/>
  <c r="AG3" i="195"/>
  <c r="AD3" i="195"/>
  <c r="AA3" i="195"/>
  <c r="Y1" i="195"/>
  <c r="K11" i="194"/>
  <c r="D3" i="192"/>
  <c r="E3" i="192" s="1"/>
  <c r="F3" i="192" s="1"/>
  <c r="G3" i="192" s="1"/>
  <c r="H3" i="192" s="1"/>
  <c r="I3" i="192" s="1"/>
  <c r="C3" i="192"/>
  <c r="Q32" i="197" l="1"/>
  <c r="L33" i="197"/>
  <c r="O39" i="197"/>
  <c r="AM29" i="197"/>
  <c r="Y36" i="197"/>
  <c r="W33" i="197"/>
  <c r="W35" i="197"/>
  <c r="O32" i="197"/>
  <c r="Q33" i="197"/>
  <c r="AB30" i="197"/>
  <c r="BI9" i="197"/>
  <c r="AB34" i="197"/>
  <c r="AB35" i="197"/>
  <c r="AC31" i="197"/>
  <c r="AC32" i="197"/>
  <c r="AC33" i="197"/>
  <c r="BI15" i="197"/>
  <c r="L32" i="197" s="1"/>
  <c r="AB32" i="197"/>
  <c r="BI11" i="197"/>
  <c r="BI21" i="197"/>
  <c r="O33" i="197" s="1"/>
  <c r="AB31" i="197"/>
  <c r="BI7" i="197"/>
  <c r="D33" i="197" s="1"/>
  <c r="BF8" i="195"/>
  <c r="BJ8" i="195"/>
  <c r="BG8" i="195"/>
  <c r="BI8" i="195"/>
  <c r="BF10" i="195"/>
  <c r="BJ10" i="195"/>
  <c r="BI10" i="195"/>
  <c r="BG10" i="195"/>
  <c r="BF12" i="195"/>
  <c r="BJ12" i="195"/>
  <c r="BI12" i="195"/>
  <c r="BG12" i="195"/>
  <c r="BG9" i="195"/>
  <c r="BF9" i="195"/>
  <c r="BI9" i="195"/>
  <c r="BJ9" i="195"/>
  <c r="BJ11" i="195"/>
  <c r="BI11" i="195"/>
  <c r="BG11" i="195"/>
  <c r="BF11" i="195"/>
  <c r="BG7" i="195"/>
  <c r="BF7" i="195"/>
  <c r="BI7" i="195"/>
  <c r="BJ7" i="195"/>
  <c r="BG13" i="195"/>
  <c r="BF13" i="195"/>
  <c r="BJ13" i="195"/>
  <c r="BI13" i="195"/>
  <c r="BJ6" i="195"/>
  <c r="BI6" i="195"/>
  <c r="BG6" i="195"/>
  <c r="BF6" i="195"/>
  <c r="BJ4" i="195"/>
  <c r="BJ5" i="195"/>
  <c r="BF4" i="195"/>
  <c r="BF5" i="195"/>
  <c r="BG4" i="195"/>
  <c r="BG5" i="195"/>
  <c r="R42" i="191"/>
  <c r="J42" i="191"/>
  <c r="J41" i="191"/>
  <c r="Y40" i="191"/>
  <c r="W40" i="191"/>
  <c r="T40" i="191"/>
  <c r="Q40" i="191"/>
  <c r="O40" i="191"/>
  <c r="L40" i="191"/>
  <c r="I40" i="191"/>
  <c r="G40" i="191"/>
  <c r="D40" i="191"/>
  <c r="I39" i="191"/>
  <c r="G39" i="191"/>
  <c r="D39" i="191"/>
  <c r="Q38" i="191"/>
  <c r="O38" i="191"/>
  <c r="L38" i="191"/>
  <c r="J38" i="191"/>
  <c r="I38" i="191"/>
  <c r="G38" i="191"/>
  <c r="D38" i="191"/>
  <c r="Q37" i="191"/>
  <c r="O37" i="191"/>
  <c r="L37" i="191"/>
  <c r="J37" i="191"/>
  <c r="I37" i="191"/>
  <c r="G37" i="191"/>
  <c r="D37" i="191"/>
  <c r="AU36" i="191"/>
  <c r="AT36" i="191"/>
  <c r="AS36" i="191"/>
  <c r="AR36" i="191"/>
  <c r="AQ36" i="191"/>
  <c r="AP36" i="191"/>
  <c r="AO36" i="191"/>
  <c r="AN36" i="191"/>
  <c r="AM36" i="191"/>
  <c r="AL36" i="191"/>
  <c r="AK36" i="191"/>
  <c r="AJ36" i="191"/>
  <c r="AI36" i="191"/>
  <c r="AH36" i="191"/>
  <c r="AG36" i="191"/>
  <c r="AF36" i="191"/>
  <c r="AE36" i="191"/>
  <c r="AD36" i="191"/>
  <c r="Q36" i="191"/>
  <c r="O36" i="191"/>
  <c r="L36" i="191"/>
  <c r="J36" i="191"/>
  <c r="I36" i="191"/>
  <c r="G36" i="191"/>
  <c r="D36" i="191"/>
  <c r="AR35" i="191"/>
  <c r="AQ35" i="191"/>
  <c r="AP35" i="191"/>
  <c r="AO35" i="191"/>
  <c r="AN35" i="191"/>
  <c r="AM35" i="191"/>
  <c r="AL35" i="191"/>
  <c r="AK35" i="191"/>
  <c r="AJ35" i="191"/>
  <c r="AI35" i="191"/>
  <c r="AH35" i="191"/>
  <c r="AG35" i="191"/>
  <c r="AF35" i="191"/>
  <c r="AE35" i="191"/>
  <c r="AD35" i="191"/>
  <c r="Q35" i="191"/>
  <c r="O35" i="191"/>
  <c r="L35" i="191"/>
  <c r="J35" i="191"/>
  <c r="I35" i="191"/>
  <c r="G35" i="191"/>
  <c r="D35" i="191"/>
  <c r="AO34" i="191"/>
  <c r="AN34" i="191"/>
  <c r="AM34" i="191"/>
  <c r="AL34" i="191"/>
  <c r="AK34" i="191"/>
  <c r="AJ34" i="191"/>
  <c r="AI34" i="191"/>
  <c r="AH34" i="191"/>
  <c r="AG34" i="191"/>
  <c r="AF34" i="191"/>
  <c r="AE34" i="191"/>
  <c r="AD34" i="191"/>
  <c r="AY34" i="191" s="1"/>
  <c r="Q34" i="191"/>
  <c r="O34" i="191"/>
  <c r="L34" i="191"/>
  <c r="J34" i="191"/>
  <c r="I34" i="191"/>
  <c r="G34" i="191"/>
  <c r="D34" i="191"/>
  <c r="AL33" i="191"/>
  <c r="AK33" i="191"/>
  <c r="AJ33" i="191"/>
  <c r="AI33" i="191"/>
  <c r="AH33" i="191"/>
  <c r="AG33" i="191"/>
  <c r="AF33" i="191"/>
  <c r="AE33" i="191"/>
  <c r="AY33" i="191" s="1"/>
  <c r="AD33" i="191"/>
  <c r="J33" i="191"/>
  <c r="BA32" i="191"/>
  <c r="AI32" i="191"/>
  <c r="AH32" i="191"/>
  <c r="AG32" i="191"/>
  <c r="AF32" i="191"/>
  <c r="AE32" i="191"/>
  <c r="AD32" i="191"/>
  <c r="AY32" i="191" s="1"/>
  <c r="R32" i="191"/>
  <c r="J32" i="191"/>
  <c r="AF31" i="191"/>
  <c r="AE31" i="191"/>
  <c r="AD31" i="191"/>
  <c r="AY31" i="191" s="1"/>
  <c r="Y31" i="191"/>
  <c r="W31" i="191"/>
  <c r="T31" i="191"/>
  <c r="R31" i="191"/>
  <c r="Q31" i="191"/>
  <c r="O31" i="191"/>
  <c r="L31" i="191"/>
  <c r="J31" i="191"/>
  <c r="I31" i="191"/>
  <c r="G31" i="191"/>
  <c r="D31" i="191"/>
  <c r="BC30" i="191"/>
  <c r="BA30" i="191"/>
  <c r="AY30" i="191"/>
  <c r="AZ30" i="191" s="1"/>
  <c r="Y30" i="191"/>
  <c r="W30" i="191"/>
  <c r="T30" i="191"/>
  <c r="R30" i="191"/>
  <c r="Q30" i="191"/>
  <c r="O30" i="191"/>
  <c r="L30" i="191"/>
  <c r="J30" i="191"/>
  <c r="I30" i="191"/>
  <c r="G30" i="191"/>
  <c r="D30" i="191"/>
  <c r="AV29" i="191"/>
  <c r="AB29" i="191"/>
  <c r="Y29" i="191"/>
  <c r="W29" i="191"/>
  <c r="T29" i="191"/>
  <c r="R29" i="191"/>
  <c r="Q29" i="191"/>
  <c r="O29" i="191"/>
  <c r="L29" i="191"/>
  <c r="J29" i="191"/>
  <c r="I29" i="191"/>
  <c r="G29" i="191"/>
  <c r="D29" i="191"/>
  <c r="Y28" i="191"/>
  <c r="W28" i="191"/>
  <c r="T28" i="191"/>
  <c r="R28" i="191"/>
  <c r="Q28" i="191"/>
  <c r="O28" i="191"/>
  <c r="L28" i="191"/>
  <c r="J28" i="191"/>
  <c r="I28" i="191"/>
  <c r="G28" i="191"/>
  <c r="D28" i="191"/>
  <c r="Y27" i="191"/>
  <c r="W27" i="191"/>
  <c r="T27" i="191"/>
  <c r="R27" i="191"/>
  <c r="Q27" i="191"/>
  <c r="O27" i="191"/>
  <c r="L27" i="191"/>
  <c r="J27" i="191"/>
  <c r="I27" i="191"/>
  <c r="G27" i="191"/>
  <c r="D27" i="191"/>
  <c r="BK26" i="191"/>
  <c r="BG26" i="191"/>
  <c r="Y26" i="191"/>
  <c r="W26" i="191"/>
  <c r="T26" i="191"/>
  <c r="R26" i="191"/>
  <c r="Q26" i="191"/>
  <c r="O26" i="191"/>
  <c r="L26" i="191"/>
  <c r="J26" i="191"/>
  <c r="I26" i="191"/>
  <c r="G26" i="191"/>
  <c r="D26" i="191"/>
  <c r="Y25" i="191"/>
  <c r="W25" i="191"/>
  <c r="T25" i="191"/>
  <c r="R25" i="191"/>
  <c r="Q25" i="191"/>
  <c r="O25" i="191"/>
  <c r="L25" i="191"/>
  <c r="J25" i="191"/>
  <c r="I25" i="191"/>
  <c r="G25" i="191"/>
  <c r="D25" i="191"/>
  <c r="Y24" i="191"/>
  <c r="AC36" i="191" s="1"/>
  <c r="W24" i="191"/>
  <c r="T24" i="191"/>
  <c r="R24" i="191"/>
  <c r="Q24" i="191"/>
  <c r="O24" i="191"/>
  <c r="L24" i="191"/>
  <c r="J24" i="191"/>
  <c r="I24" i="191"/>
  <c r="G24" i="191"/>
  <c r="D24" i="191"/>
  <c r="Y23" i="191"/>
  <c r="W23" i="191"/>
  <c r="T23" i="191"/>
  <c r="R23" i="191"/>
  <c r="Q23" i="191"/>
  <c r="O23" i="191"/>
  <c r="L23" i="191"/>
  <c r="J23" i="191"/>
  <c r="I23" i="191"/>
  <c r="G23" i="191"/>
  <c r="D23" i="191"/>
  <c r="BK22" i="191"/>
  <c r="BG22" i="191"/>
  <c r="AU22" i="191"/>
  <c r="AT22" i="191"/>
  <c r="AS22" i="191"/>
  <c r="AR22" i="191"/>
  <c r="AQ22" i="191"/>
  <c r="AP22" i="191"/>
  <c r="AO22" i="191"/>
  <c r="AN22" i="191"/>
  <c r="AM22" i="191"/>
  <c r="AL22" i="191"/>
  <c r="AK22" i="191"/>
  <c r="AJ22" i="191"/>
  <c r="AI22" i="191"/>
  <c r="AH22" i="191"/>
  <c r="AG22" i="191"/>
  <c r="AF22" i="191"/>
  <c r="AE22" i="191"/>
  <c r="AD22" i="191"/>
  <c r="AY22" i="191" s="1"/>
  <c r="BA22" i="191" s="1"/>
  <c r="AC22" i="191"/>
  <c r="AB22" i="191"/>
  <c r="Y22" i="191"/>
  <c r="W22" i="191"/>
  <c r="T22" i="191"/>
  <c r="R22" i="191"/>
  <c r="Q22" i="191"/>
  <c r="O22" i="191"/>
  <c r="L22" i="191"/>
  <c r="J22" i="191"/>
  <c r="I22" i="191"/>
  <c r="G22" i="191"/>
  <c r="D22" i="191"/>
  <c r="AR21" i="191"/>
  <c r="AQ21" i="191"/>
  <c r="AP21" i="191"/>
  <c r="AO21" i="191"/>
  <c r="AN21" i="191"/>
  <c r="AM21" i="191"/>
  <c r="AL21" i="191"/>
  <c r="AK21" i="191"/>
  <c r="AJ21" i="191"/>
  <c r="AI21" i="191"/>
  <c r="AH21" i="191"/>
  <c r="AG21" i="191"/>
  <c r="AY21" i="191" s="1"/>
  <c r="AF21" i="191"/>
  <c r="AE21" i="191"/>
  <c r="AD21" i="191"/>
  <c r="AC21" i="191"/>
  <c r="AB21" i="191"/>
  <c r="Y21" i="191"/>
  <c r="W21" i="191"/>
  <c r="T21" i="191"/>
  <c r="R21" i="191"/>
  <c r="Q21" i="191"/>
  <c r="O21" i="191"/>
  <c r="L21" i="191"/>
  <c r="J21" i="191"/>
  <c r="I21" i="191"/>
  <c r="G21" i="191"/>
  <c r="D21" i="191"/>
  <c r="BH20" i="191"/>
  <c r="AO20" i="191"/>
  <c r="AN20" i="191"/>
  <c r="AM20" i="191"/>
  <c r="AL20" i="191"/>
  <c r="AK20" i="191"/>
  <c r="AJ20" i="191"/>
  <c r="AI20" i="191"/>
  <c r="AH20" i="191"/>
  <c r="AG20" i="191"/>
  <c r="AF20" i="191"/>
  <c r="AE20" i="191"/>
  <c r="AD20" i="191"/>
  <c r="AC20" i="191"/>
  <c r="AB20" i="191"/>
  <c r="Y20" i="191"/>
  <c r="W20" i="191"/>
  <c r="T20" i="191"/>
  <c r="R20" i="191"/>
  <c r="Q20" i="191"/>
  <c r="O20" i="191"/>
  <c r="L20" i="191"/>
  <c r="J20" i="191"/>
  <c r="I20" i="191"/>
  <c r="G20" i="191"/>
  <c r="D20" i="191"/>
  <c r="BC19" i="191"/>
  <c r="AL19" i="191"/>
  <c r="AK19" i="191"/>
  <c r="AJ19" i="191"/>
  <c r="AI19" i="191"/>
  <c r="AH19" i="191"/>
  <c r="AG19" i="191"/>
  <c r="AF19" i="191"/>
  <c r="AE19" i="191"/>
  <c r="AD19" i="191"/>
  <c r="AY19" i="191" s="1"/>
  <c r="AC19" i="191"/>
  <c r="AB19" i="191"/>
  <c r="Y19" i="191"/>
  <c r="W19" i="191"/>
  <c r="T19" i="191"/>
  <c r="R19" i="191"/>
  <c r="Q19" i="191"/>
  <c r="O19" i="191"/>
  <c r="L19" i="191"/>
  <c r="J19" i="191"/>
  <c r="I19" i="191"/>
  <c r="G19" i="191"/>
  <c r="D19" i="191"/>
  <c r="AI18" i="191"/>
  <c r="AH18" i="191"/>
  <c r="AG18" i="191"/>
  <c r="AF18" i="191"/>
  <c r="AE18" i="191"/>
  <c r="AD18" i="191"/>
  <c r="AC18" i="191"/>
  <c r="AB18" i="191"/>
  <c r="Y18" i="191"/>
  <c r="W18" i="191"/>
  <c r="T18" i="191"/>
  <c r="R18" i="191"/>
  <c r="Q18" i="191"/>
  <c r="O18" i="191"/>
  <c r="L18" i="191"/>
  <c r="J18" i="191"/>
  <c r="I18" i="191"/>
  <c r="G18" i="191"/>
  <c r="D18" i="191"/>
  <c r="AF17" i="191"/>
  <c r="AE17" i="191"/>
  <c r="AD17" i="191"/>
  <c r="AY17" i="191" s="1"/>
  <c r="AC17" i="191"/>
  <c r="AB17" i="191"/>
  <c r="Y17" i="191"/>
  <c r="W17" i="191"/>
  <c r="T17" i="191"/>
  <c r="R17" i="191"/>
  <c r="Q17" i="191"/>
  <c r="O17" i="191"/>
  <c r="L17" i="191"/>
  <c r="J17" i="191"/>
  <c r="I17" i="191"/>
  <c r="G17" i="191"/>
  <c r="D17" i="191"/>
  <c r="BH16" i="191"/>
  <c r="AY16" i="191"/>
  <c r="AC16" i="191"/>
  <c r="AB16" i="191"/>
  <c r="Y16" i="191"/>
  <c r="W16" i="191"/>
  <c r="T16" i="191"/>
  <c r="R16" i="191"/>
  <c r="Q16" i="191"/>
  <c r="O16" i="191"/>
  <c r="L16" i="191"/>
  <c r="J16" i="191"/>
  <c r="I16" i="191"/>
  <c r="G16" i="191"/>
  <c r="D16" i="191"/>
  <c r="AV15" i="191"/>
  <c r="AS15" i="191"/>
  <c r="AP15" i="191"/>
  <c r="AM15" i="191"/>
  <c r="AJ15" i="191"/>
  <c r="AG15" i="191"/>
  <c r="AD15" i="191"/>
  <c r="Y15" i="191"/>
  <c r="W15" i="191"/>
  <c r="T15" i="191"/>
  <c r="R15" i="191"/>
  <c r="Q15" i="191"/>
  <c r="O15" i="191"/>
  <c r="L15" i="191"/>
  <c r="J15" i="191"/>
  <c r="I15" i="191"/>
  <c r="G15" i="191"/>
  <c r="D15" i="191"/>
  <c r="Y14" i="191"/>
  <c r="W14" i="191"/>
  <c r="T14" i="191"/>
  <c r="R14" i="191"/>
  <c r="Q14" i="191"/>
  <c r="O14" i="191"/>
  <c r="L14" i="191"/>
  <c r="J14" i="191"/>
  <c r="I14" i="191"/>
  <c r="G14" i="191"/>
  <c r="D14" i="191"/>
  <c r="BH12" i="191"/>
  <c r="AU12" i="191"/>
  <c r="AT12" i="191"/>
  <c r="AS12" i="191"/>
  <c r="AR12" i="191"/>
  <c r="AQ12" i="191"/>
  <c r="AP12" i="191"/>
  <c r="AO12" i="191"/>
  <c r="AN12" i="191"/>
  <c r="AM12" i="191"/>
  <c r="AL12" i="191"/>
  <c r="AK12" i="191"/>
  <c r="AJ12" i="191"/>
  <c r="AI12" i="191"/>
  <c r="AH12" i="191"/>
  <c r="AG12" i="191"/>
  <c r="AF12" i="191"/>
  <c r="AE12" i="191"/>
  <c r="AD12" i="191"/>
  <c r="AC12" i="191"/>
  <c r="AB12" i="191"/>
  <c r="R12" i="191"/>
  <c r="J12" i="191"/>
  <c r="AR11" i="191"/>
  <c r="AQ11" i="191"/>
  <c r="AP11" i="191"/>
  <c r="AO11" i="191"/>
  <c r="AN11" i="191"/>
  <c r="AM11" i="191"/>
  <c r="AL11" i="191"/>
  <c r="AK11" i="191"/>
  <c r="AJ11" i="191"/>
  <c r="AI11" i="191"/>
  <c r="AH11" i="191"/>
  <c r="AG11" i="191"/>
  <c r="AY11" i="191" s="1"/>
  <c r="AF11" i="191"/>
  <c r="AE11" i="191"/>
  <c r="AD11" i="191"/>
  <c r="AC11" i="191"/>
  <c r="AB11" i="191"/>
  <c r="AS5" i="191" s="1"/>
  <c r="AO10" i="191"/>
  <c r="AN10" i="191"/>
  <c r="AM10" i="191"/>
  <c r="AL10" i="191"/>
  <c r="AK10" i="191"/>
  <c r="AJ10" i="191"/>
  <c r="AI10" i="191"/>
  <c r="AH10" i="191"/>
  <c r="AG10" i="191"/>
  <c r="AF10" i="191"/>
  <c r="AE10" i="191"/>
  <c r="AD10" i="191"/>
  <c r="AC10" i="191"/>
  <c r="AB10" i="191"/>
  <c r="Q10" i="191"/>
  <c r="O10" i="191"/>
  <c r="B10" i="191"/>
  <c r="BC9" i="191"/>
  <c r="AL9" i="191"/>
  <c r="AK9" i="191"/>
  <c r="AJ9" i="191"/>
  <c r="AI9" i="191"/>
  <c r="AH9" i="191"/>
  <c r="AG9" i="191"/>
  <c r="AF9" i="191"/>
  <c r="AE9" i="191"/>
  <c r="AD9" i="191"/>
  <c r="AY9" i="191" s="1"/>
  <c r="AC9" i="191"/>
  <c r="AB9" i="191"/>
  <c r="Q9" i="191"/>
  <c r="O9" i="191"/>
  <c r="B9" i="191"/>
  <c r="BH8" i="191"/>
  <c r="AI8" i="191"/>
  <c r="AH8" i="191"/>
  <c r="AG8" i="191"/>
  <c r="AF8" i="191"/>
  <c r="AY8" i="191" s="1"/>
  <c r="AE8" i="191"/>
  <c r="AD8" i="191"/>
  <c r="AC8" i="191"/>
  <c r="AB8" i="191"/>
  <c r="AJ5" i="191" s="1"/>
  <c r="Q8" i="191"/>
  <c r="O8" i="191"/>
  <c r="B8" i="191"/>
  <c r="AF7" i="191"/>
  <c r="AE7" i="191"/>
  <c r="AD7" i="191"/>
  <c r="AC7" i="191"/>
  <c r="AB7" i="191"/>
  <c r="Q7" i="191"/>
  <c r="O7" i="191"/>
  <c r="B7" i="191"/>
  <c r="BD6" i="191"/>
  <c r="AA6" i="191" s="1"/>
  <c r="AY6" i="191"/>
  <c r="AC6" i="191"/>
  <c r="AB6" i="191"/>
  <c r="Q6" i="191"/>
  <c r="O6" i="191"/>
  <c r="B6" i="191"/>
  <c r="AV5" i="191"/>
  <c r="AP5" i="191"/>
  <c r="AM5" i="191"/>
  <c r="AG5" i="191"/>
  <c r="AD5" i="191"/>
  <c r="Q5" i="191"/>
  <c r="O5" i="191"/>
  <c r="B5" i="191"/>
  <c r="Q4" i="191"/>
  <c r="O4" i="191"/>
  <c r="B4" i="191"/>
  <c r="AB1" i="191"/>
  <c r="R42" i="190"/>
  <c r="J42" i="190"/>
  <c r="J41" i="190"/>
  <c r="Y40" i="190"/>
  <c r="W40" i="190"/>
  <c r="T40" i="190"/>
  <c r="Q40" i="190"/>
  <c r="O40" i="190"/>
  <c r="L40" i="190"/>
  <c r="I40" i="190"/>
  <c r="G40" i="190"/>
  <c r="D40" i="190"/>
  <c r="I39" i="190"/>
  <c r="G39" i="190"/>
  <c r="D39" i="190"/>
  <c r="Q38" i="190"/>
  <c r="O38" i="190"/>
  <c r="L38" i="190"/>
  <c r="J38" i="190"/>
  <c r="I38" i="190"/>
  <c r="G38" i="190"/>
  <c r="D38" i="190"/>
  <c r="Q37" i="190"/>
  <c r="O37" i="190"/>
  <c r="L37" i="190"/>
  <c r="J37" i="190"/>
  <c r="I37" i="190"/>
  <c r="G37" i="190"/>
  <c r="D37" i="190"/>
  <c r="BA36" i="190"/>
  <c r="AU36" i="190"/>
  <c r="AT36" i="190"/>
  <c r="AS36" i="190"/>
  <c r="AR36" i="190"/>
  <c r="AQ36" i="190"/>
  <c r="AP36" i="190"/>
  <c r="AO36" i="190"/>
  <c r="AN36" i="190"/>
  <c r="AM36" i="190"/>
  <c r="AL36" i="190"/>
  <c r="AK36" i="190"/>
  <c r="AJ36" i="190"/>
  <c r="AI36" i="190"/>
  <c r="AH36" i="190"/>
  <c r="AG36" i="190"/>
  <c r="AF36" i="190"/>
  <c r="AE36" i="190"/>
  <c r="AD36" i="190"/>
  <c r="AY36" i="190" s="1"/>
  <c r="Q36" i="190"/>
  <c r="O36" i="190"/>
  <c r="L36" i="190"/>
  <c r="J36" i="190"/>
  <c r="I36" i="190"/>
  <c r="G36" i="190"/>
  <c r="D36" i="190"/>
  <c r="AR35" i="190"/>
  <c r="AQ35" i="190"/>
  <c r="AP35" i="190"/>
  <c r="AO35" i="190"/>
  <c r="AN35" i="190"/>
  <c r="AM35" i="190"/>
  <c r="AL35" i="190"/>
  <c r="AK35" i="190"/>
  <c r="AJ35" i="190"/>
  <c r="AI35" i="190"/>
  <c r="AH35" i="190"/>
  <c r="AG35" i="190"/>
  <c r="AY35" i="190" s="1"/>
  <c r="AF35" i="190"/>
  <c r="AE35" i="190"/>
  <c r="AD35" i="190"/>
  <c r="Q35" i="190"/>
  <c r="O35" i="190"/>
  <c r="L35" i="190"/>
  <c r="J35" i="190"/>
  <c r="I35" i="190"/>
  <c r="G35" i="190"/>
  <c r="D35" i="190"/>
  <c r="AO34" i="190"/>
  <c r="AN34" i="190"/>
  <c r="AM34" i="190"/>
  <c r="AL34" i="190"/>
  <c r="AK34" i="190"/>
  <c r="AJ34" i="190"/>
  <c r="AI34" i="190"/>
  <c r="AH34" i="190"/>
  <c r="AG34" i="190"/>
  <c r="AF34" i="190"/>
  <c r="AE34" i="190"/>
  <c r="AD34" i="190"/>
  <c r="AY34" i="190" s="1"/>
  <c r="Q34" i="190"/>
  <c r="O34" i="190"/>
  <c r="L34" i="190"/>
  <c r="J34" i="190"/>
  <c r="I34" i="190"/>
  <c r="G34" i="190"/>
  <c r="D34" i="190"/>
  <c r="AL33" i="190"/>
  <c r="AK33" i="190"/>
  <c r="AJ33" i="190"/>
  <c r="AI33" i="190"/>
  <c r="AH33" i="190"/>
  <c r="AG33" i="190"/>
  <c r="AF33" i="190"/>
  <c r="AE33" i="190"/>
  <c r="AD33" i="190"/>
  <c r="J33" i="190"/>
  <c r="AI32" i="190"/>
  <c r="AH32" i="190"/>
  <c r="AG32" i="190"/>
  <c r="AF32" i="190"/>
  <c r="AE32" i="190"/>
  <c r="AD32" i="190"/>
  <c r="R32" i="190"/>
  <c r="J32" i="190"/>
  <c r="AF31" i="190"/>
  <c r="AE31" i="190"/>
  <c r="AD31" i="190"/>
  <c r="AY31" i="190" s="1"/>
  <c r="Y31" i="190"/>
  <c r="W31" i="190"/>
  <c r="T31" i="190"/>
  <c r="R31" i="190"/>
  <c r="Q31" i="190"/>
  <c r="O31" i="190"/>
  <c r="L31" i="190"/>
  <c r="J31" i="190"/>
  <c r="I31" i="190"/>
  <c r="G31" i="190"/>
  <c r="D31" i="190"/>
  <c r="BD30" i="190"/>
  <c r="AY30" i="190"/>
  <c r="Y30" i="190"/>
  <c r="W30" i="190"/>
  <c r="T30" i="190"/>
  <c r="R30" i="190"/>
  <c r="Q30" i="190"/>
  <c r="O30" i="190"/>
  <c r="L30" i="190"/>
  <c r="J30" i="190"/>
  <c r="I30" i="190"/>
  <c r="G30" i="190"/>
  <c r="D30" i="190"/>
  <c r="AV29" i="190"/>
  <c r="AB29" i="190"/>
  <c r="Y29" i="190"/>
  <c r="W29" i="190"/>
  <c r="T29" i="190"/>
  <c r="R29" i="190"/>
  <c r="Q29" i="190"/>
  <c r="O29" i="190"/>
  <c r="L29" i="190"/>
  <c r="J29" i="190"/>
  <c r="I29" i="190"/>
  <c r="G29" i="190"/>
  <c r="D29" i="190"/>
  <c r="Y28" i="190"/>
  <c r="W28" i="190"/>
  <c r="T28" i="190"/>
  <c r="R28" i="190"/>
  <c r="Q28" i="190"/>
  <c r="O28" i="190"/>
  <c r="L28" i="190"/>
  <c r="J28" i="190"/>
  <c r="I28" i="190"/>
  <c r="G28" i="190"/>
  <c r="D28" i="190"/>
  <c r="Y27" i="190"/>
  <c r="W27" i="190"/>
  <c r="T27" i="190"/>
  <c r="R27" i="190"/>
  <c r="Q27" i="190"/>
  <c r="O27" i="190"/>
  <c r="L27" i="190"/>
  <c r="J27" i="190"/>
  <c r="I27" i="190"/>
  <c r="G27" i="190"/>
  <c r="D27" i="190"/>
  <c r="BK26" i="190"/>
  <c r="BG26" i="190"/>
  <c r="Y26" i="190"/>
  <c r="W26" i="190"/>
  <c r="T26" i="190"/>
  <c r="R26" i="190"/>
  <c r="Q26" i="190"/>
  <c r="O26" i="190"/>
  <c r="L26" i="190"/>
  <c r="J26" i="190"/>
  <c r="I26" i="190"/>
  <c r="G26" i="190"/>
  <c r="D26" i="190"/>
  <c r="Y25" i="190"/>
  <c r="W25" i="190"/>
  <c r="T25" i="190"/>
  <c r="R25" i="190"/>
  <c r="Q25" i="190"/>
  <c r="O25" i="190"/>
  <c r="L25" i="190"/>
  <c r="J25" i="190"/>
  <c r="I25" i="190"/>
  <c r="G25" i="190"/>
  <c r="D25" i="190"/>
  <c r="Y24" i="190"/>
  <c r="AC36" i="190" s="1"/>
  <c r="W24" i="190"/>
  <c r="T24" i="190"/>
  <c r="R24" i="190"/>
  <c r="Q24" i="190"/>
  <c r="O24" i="190"/>
  <c r="L24" i="190"/>
  <c r="J24" i="190"/>
  <c r="I24" i="190"/>
  <c r="G24" i="190"/>
  <c r="D24" i="190"/>
  <c r="Y23" i="190"/>
  <c r="W23" i="190"/>
  <c r="T23" i="190"/>
  <c r="R23" i="190"/>
  <c r="Q23" i="190"/>
  <c r="O23" i="190"/>
  <c r="L23" i="190"/>
  <c r="J23" i="190"/>
  <c r="I23" i="190"/>
  <c r="G23" i="190"/>
  <c r="D23" i="190"/>
  <c r="BK22" i="190"/>
  <c r="BG22" i="190"/>
  <c r="AU22" i="190"/>
  <c r="AT22" i="190"/>
  <c r="AS22" i="190"/>
  <c r="AR22" i="190"/>
  <c r="AQ22" i="190"/>
  <c r="AP22" i="190"/>
  <c r="AO22" i="190"/>
  <c r="AN22" i="190"/>
  <c r="AM22" i="190"/>
  <c r="AL22" i="190"/>
  <c r="AK22" i="190"/>
  <c r="AJ22" i="190"/>
  <c r="AI22" i="190"/>
  <c r="AH22" i="190"/>
  <c r="AG22" i="190"/>
  <c r="AF22" i="190"/>
  <c r="AE22" i="190"/>
  <c r="AD22" i="190"/>
  <c r="AC22" i="190"/>
  <c r="AB22" i="190"/>
  <c r="Y22" i="190"/>
  <c r="W22" i="190"/>
  <c r="T22" i="190"/>
  <c r="R22" i="190"/>
  <c r="Q22" i="190"/>
  <c r="O22" i="190"/>
  <c r="L22" i="190"/>
  <c r="J22" i="190"/>
  <c r="I22" i="190"/>
  <c r="G22" i="190"/>
  <c r="D22" i="190"/>
  <c r="AR21" i="190"/>
  <c r="AQ21" i="190"/>
  <c r="AP21" i="190"/>
  <c r="AO21" i="190"/>
  <c r="AN21" i="190"/>
  <c r="AM21" i="190"/>
  <c r="AL21" i="190"/>
  <c r="AK21" i="190"/>
  <c r="AJ21" i="190"/>
  <c r="AI21" i="190"/>
  <c r="AH21" i="190"/>
  <c r="AG21" i="190"/>
  <c r="AY21" i="190" s="1"/>
  <c r="AF21" i="190"/>
  <c r="AE21" i="190"/>
  <c r="AD21" i="190"/>
  <c r="AC21" i="190"/>
  <c r="AB21" i="190"/>
  <c r="Y21" i="190"/>
  <c r="W21" i="190"/>
  <c r="T21" i="190"/>
  <c r="R21" i="190"/>
  <c r="Q21" i="190"/>
  <c r="O21" i="190"/>
  <c r="L21" i="190"/>
  <c r="J21" i="190"/>
  <c r="I21" i="190"/>
  <c r="G21" i="190"/>
  <c r="D21" i="190"/>
  <c r="BH20" i="190"/>
  <c r="AO20" i="190"/>
  <c r="AN20" i="190"/>
  <c r="AM20" i="190"/>
  <c r="AL20" i="190"/>
  <c r="AK20" i="190"/>
  <c r="AJ20" i="190"/>
  <c r="AI20" i="190"/>
  <c r="AH20" i="190"/>
  <c r="AG20" i="190"/>
  <c r="AF20" i="190"/>
  <c r="AE20" i="190"/>
  <c r="AD20" i="190"/>
  <c r="AY20" i="190" s="1"/>
  <c r="AC20" i="190"/>
  <c r="AB20" i="190"/>
  <c r="Y20" i="190"/>
  <c r="W20" i="190"/>
  <c r="T20" i="190"/>
  <c r="R20" i="190"/>
  <c r="Q20" i="190"/>
  <c r="O20" i="190"/>
  <c r="L20" i="190"/>
  <c r="J20" i="190"/>
  <c r="I20" i="190"/>
  <c r="G20" i="190"/>
  <c r="D20" i="190"/>
  <c r="AL19" i="190"/>
  <c r="AK19" i="190"/>
  <c r="AJ19" i="190"/>
  <c r="AI19" i="190"/>
  <c r="AH19" i="190"/>
  <c r="AG19" i="190"/>
  <c r="AF19" i="190"/>
  <c r="AE19" i="190"/>
  <c r="AY19" i="190" s="1"/>
  <c r="AD19" i="190"/>
  <c r="AC19" i="190"/>
  <c r="AB19" i="190"/>
  <c r="Y19" i="190"/>
  <c r="W19" i="190"/>
  <c r="T19" i="190"/>
  <c r="R19" i="190"/>
  <c r="Q19" i="190"/>
  <c r="O19" i="190"/>
  <c r="L19" i="190"/>
  <c r="J19" i="190"/>
  <c r="I19" i="190"/>
  <c r="G19" i="190"/>
  <c r="D19" i="190"/>
  <c r="AI18" i="190"/>
  <c r="AH18" i="190"/>
  <c r="AG18" i="190"/>
  <c r="AF18" i="190"/>
  <c r="AE18" i="190"/>
  <c r="AD18" i="190"/>
  <c r="AC18" i="190"/>
  <c r="AB18" i="190"/>
  <c r="Y18" i="190"/>
  <c r="W18" i="190"/>
  <c r="T18" i="190"/>
  <c r="R18" i="190"/>
  <c r="Q18" i="190"/>
  <c r="O18" i="190"/>
  <c r="L18" i="190"/>
  <c r="J18" i="190"/>
  <c r="I18" i="190"/>
  <c r="G18" i="190"/>
  <c r="D18" i="190"/>
  <c r="AY17" i="190"/>
  <c r="AF17" i="190"/>
  <c r="AE17" i="190"/>
  <c r="AD17" i="190"/>
  <c r="AC17" i="190"/>
  <c r="AB17" i="190"/>
  <c r="Y17" i="190"/>
  <c r="W17" i="190"/>
  <c r="T17" i="190"/>
  <c r="R17" i="190"/>
  <c r="Q17" i="190"/>
  <c r="O17" i="190"/>
  <c r="L17" i="190"/>
  <c r="J17" i="190"/>
  <c r="I17" i="190"/>
  <c r="G17" i="190"/>
  <c r="D17" i="190"/>
  <c r="BH16" i="190"/>
  <c r="BC16" i="190"/>
  <c r="BA16" i="190"/>
  <c r="AY16" i="190"/>
  <c r="AZ16" i="190" s="1"/>
  <c r="AC16" i="190"/>
  <c r="AB16" i="190"/>
  <c r="Y16" i="190"/>
  <c r="W16" i="190"/>
  <c r="T16" i="190"/>
  <c r="R16" i="190"/>
  <c r="Q16" i="190"/>
  <c r="O16" i="190"/>
  <c r="L16" i="190"/>
  <c r="J16" i="190"/>
  <c r="I16" i="190"/>
  <c r="G16" i="190"/>
  <c r="D16" i="190"/>
  <c r="AV15" i="190"/>
  <c r="AS15" i="190"/>
  <c r="AP15" i="190"/>
  <c r="AM15" i="190"/>
  <c r="AJ15" i="190"/>
  <c r="AG15" i="190"/>
  <c r="AD15" i="190"/>
  <c r="Y15" i="190"/>
  <c r="W15" i="190"/>
  <c r="T15" i="190"/>
  <c r="R15" i="190"/>
  <c r="Q15" i="190"/>
  <c r="O15" i="190"/>
  <c r="L15" i="190"/>
  <c r="J15" i="190"/>
  <c r="I15" i="190"/>
  <c r="G15" i="190"/>
  <c r="D15" i="190"/>
  <c r="Y14" i="190"/>
  <c r="W14" i="190"/>
  <c r="T14" i="190"/>
  <c r="R14" i="190"/>
  <c r="Q14" i="190"/>
  <c r="O14" i="190"/>
  <c r="L14" i="190"/>
  <c r="J14" i="190"/>
  <c r="I14" i="190"/>
  <c r="G14" i="190"/>
  <c r="D14" i="190"/>
  <c r="BH12" i="190"/>
  <c r="AU12" i="190"/>
  <c r="AT12" i="190"/>
  <c r="AS12" i="190"/>
  <c r="AR12" i="190"/>
  <c r="AQ12" i="190"/>
  <c r="AP12" i="190"/>
  <c r="AO12" i="190"/>
  <c r="AN12" i="190"/>
  <c r="AM12" i="190"/>
  <c r="AL12" i="190"/>
  <c r="AK12" i="190"/>
  <c r="AJ12" i="190"/>
  <c r="AI12" i="190"/>
  <c r="AH12" i="190"/>
  <c r="AG12" i="190"/>
  <c r="AF12" i="190"/>
  <c r="AE12" i="190"/>
  <c r="AD12" i="190"/>
  <c r="AY12" i="190" s="1"/>
  <c r="BA12" i="190" s="1"/>
  <c r="AC12" i="190"/>
  <c r="AB12" i="190"/>
  <c r="R12" i="190"/>
  <c r="J12" i="190"/>
  <c r="BC11" i="190"/>
  <c r="AR11" i="190"/>
  <c r="AQ11" i="190"/>
  <c r="AP11" i="190"/>
  <c r="AO11" i="190"/>
  <c r="AN11" i="190"/>
  <c r="AM11" i="190"/>
  <c r="AL11" i="190"/>
  <c r="AK11" i="190"/>
  <c r="AJ11" i="190"/>
  <c r="AI11" i="190"/>
  <c r="AH11" i="190"/>
  <c r="AG11" i="190"/>
  <c r="AF11" i="190"/>
  <c r="AE11" i="190"/>
  <c r="AY11" i="190" s="1"/>
  <c r="AD11" i="190"/>
  <c r="AC11" i="190"/>
  <c r="AB11" i="190"/>
  <c r="AS5" i="190" s="1"/>
  <c r="AO10" i="190"/>
  <c r="AN10" i="190"/>
  <c r="AM10" i="190"/>
  <c r="AL10" i="190"/>
  <c r="AK10" i="190"/>
  <c r="AJ10" i="190"/>
  <c r="AI10" i="190"/>
  <c r="AH10" i="190"/>
  <c r="AG10" i="190"/>
  <c r="AF10" i="190"/>
  <c r="AE10" i="190"/>
  <c r="AD10" i="190"/>
  <c r="AC10" i="190"/>
  <c r="AB10" i="190"/>
  <c r="AP5" i="190" s="1"/>
  <c r="Q10" i="190"/>
  <c r="O10" i="190"/>
  <c r="B10" i="190"/>
  <c r="AL9" i="190"/>
  <c r="AK9" i="190"/>
  <c r="AJ9" i="190"/>
  <c r="AI9" i="190"/>
  <c r="AH9" i="190"/>
  <c r="AG9" i="190"/>
  <c r="AF9" i="190"/>
  <c r="AE9" i="190"/>
  <c r="AD9" i="190"/>
  <c r="AC9" i="190"/>
  <c r="AB9" i="190"/>
  <c r="Q9" i="190"/>
  <c r="O9" i="190"/>
  <c r="B9" i="190"/>
  <c r="BH8" i="190"/>
  <c r="BC8" i="190"/>
  <c r="AI8" i="190"/>
  <c r="AH8" i="190"/>
  <c r="AG8" i="190"/>
  <c r="AF8" i="190"/>
  <c r="AE8" i="190"/>
  <c r="AD8" i="190"/>
  <c r="AY8" i="190" s="1"/>
  <c r="AC8" i="190"/>
  <c r="AB8" i="190"/>
  <c r="Q8" i="190"/>
  <c r="O8" i="190"/>
  <c r="B8" i="190"/>
  <c r="AZ7" i="190"/>
  <c r="AF7" i="190"/>
  <c r="AE7" i="190"/>
  <c r="AD7" i="190"/>
  <c r="AY7" i="190" s="1"/>
  <c r="AC7" i="190"/>
  <c r="AB7" i="190"/>
  <c r="Q7" i="190"/>
  <c r="O7" i="190"/>
  <c r="B7" i="190"/>
  <c r="BC6" i="190"/>
  <c r="BA6" i="190"/>
  <c r="AY6" i="190"/>
  <c r="AZ6" i="190" s="1"/>
  <c r="AC6" i="190"/>
  <c r="AB6" i="190"/>
  <c r="Q6" i="190"/>
  <c r="O6" i="190"/>
  <c r="B6" i="190"/>
  <c r="AV5" i="190"/>
  <c r="AM5" i="190"/>
  <c r="AJ5" i="190"/>
  <c r="AG5" i="190"/>
  <c r="AD5" i="190"/>
  <c r="Q5" i="190"/>
  <c r="O5" i="190"/>
  <c r="B5" i="190"/>
  <c r="Q4" i="190"/>
  <c r="O4" i="190"/>
  <c r="B4" i="190"/>
  <c r="AB1" i="190"/>
  <c r="Y44" i="189"/>
  <c r="Q44" i="189"/>
  <c r="I44" i="189"/>
  <c r="Y43" i="189"/>
  <c r="W43" i="189"/>
  <c r="T43" i="189"/>
  <c r="Q43" i="189"/>
  <c r="J43" i="189"/>
  <c r="I43" i="189"/>
  <c r="Y42" i="189"/>
  <c r="W42" i="189"/>
  <c r="T42" i="189"/>
  <c r="Q42" i="189"/>
  <c r="L42" i="189"/>
  <c r="J42" i="189"/>
  <c r="I42" i="189"/>
  <c r="D42" i="189"/>
  <c r="Y41" i="189"/>
  <c r="W41" i="189"/>
  <c r="T41" i="189"/>
  <c r="Q41" i="189"/>
  <c r="O41" i="189"/>
  <c r="L41" i="189"/>
  <c r="J41" i="189"/>
  <c r="I41" i="189"/>
  <c r="G41" i="189"/>
  <c r="D41" i="189"/>
  <c r="Y40" i="189"/>
  <c r="W40" i="189"/>
  <c r="T40" i="189"/>
  <c r="Q40" i="189"/>
  <c r="O40" i="189"/>
  <c r="L40" i="189"/>
  <c r="J40" i="189"/>
  <c r="I40" i="189"/>
  <c r="G40" i="189"/>
  <c r="D40" i="189"/>
  <c r="Y39" i="189"/>
  <c r="W39" i="189"/>
  <c r="T39" i="189"/>
  <c r="Q39" i="189"/>
  <c r="O39" i="189"/>
  <c r="L39" i="189"/>
  <c r="J39" i="189"/>
  <c r="I39" i="189"/>
  <c r="G39" i="189"/>
  <c r="D39" i="189"/>
  <c r="Y38" i="189"/>
  <c r="W38" i="189"/>
  <c r="T38" i="189"/>
  <c r="Q38" i="189"/>
  <c r="O38" i="189"/>
  <c r="L38" i="189"/>
  <c r="J38" i="189"/>
  <c r="I38" i="189"/>
  <c r="G38" i="189"/>
  <c r="D38" i="189"/>
  <c r="Q37" i="189"/>
  <c r="O37" i="189"/>
  <c r="L37" i="189"/>
  <c r="J37" i="189"/>
  <c r="I37" i="189"/>
  <c r="G37" i="189"/>
  <c r="D37" i="189"/>
  <c r="AU36" i="189"/>
  <c r="AT36" i="189"/>
  <c r="AS36" i="189"/>
  <c r="AR36" i="189"/>
  <c r="AQ36" i="189"/>
  <c r="AP36" i="189"/>
  <c r="AO36" i="189"/>
  <c r="AN36" i="189"/>
  <c r="AM36" i="189"/>
  <c r="AL36" i="189"/>
  <c r="AK36" i="189"/>
  <c r="AJ36" i="189"/>
  <c r="AI36" i="189"/>
  <c r="AH36" i="189"/>
  <c r="AG36" i="189"/>
  <c r="AF36" i="189"/>
  <c r="AE36" i="189"/>
  <c r="AD36" i="189"/>
  <c r="AY36" i="189" s="1"/>
  <c r="Q36" i="189"/>
  <c r="O36" i="189"/>
  <c r="L36" i="189"/>
  <c r="J36" i="189"/>
  <c r="I36" i="189"/>
  <c r="G36" i="189"/>
  <c r="D36" i="189"/>
  <c r="BC35" i="189"/>
  <c r="AR35" i="189"/>
  <c r="AQ35" i="189"/>
  <c r="AP35" i="189"/>
  <c r="AO35" i="189"/>
  <c r="AN35" i="189"/>
  <c r="AM35" i="189"/>
  <c r="AL35" i="189"/>
  <c r="AK35" i="189"/>
  <c r="AJ35" i="189"/>
  <c r="AI35" i="189"/>
  <c r="AH35" i="189"/>
  <c r="AG35" i="189"/>
  <c r="AF35" i="189"/>
  <c r="AE35" i="189"/>
  <c r="AY35" i="189" s="1"/>
  <c r="AD35" i="189"/>
  <c r="O35" i="189"/>
  <c r="L35" i="189"/>
  <c r="J35" i="189"/>
  <c r="I35" i="189"/>
  <c r="G35" i="189"/>
  <c r="D35" i="189"/>
  <c r="AO34" i="189"/>
  <c r="AN34" i="189"/>
  <c r="AM34" i="189"/>
  <c r="AL34" i="189"/>
  <c r="AK34" i="189"/>
  <c r="AJ34" i="189"/>
  <c r="AI34" i="189"/>
  <c r="AH34" i="189"/>
  <c r="AG34" i="189"/>
  <c r="AF34" i="189"/>
  <c r="AE34" i="189"/>
  <c r="AD34" i="189"/>
  <c r="AY34" i="189" s="1"/>
  <c r="J34" i="189"/>
  <c r="AL33" i="189"/>
  <c r="AK33" i="189"/>
  <c r="AJ33" i="189"/>
  <c r="AI33" i="189"/>
  <c r="AH33" i="189"/>
  <c r="AG33" i="189"/>
  <c r="AF33" i="189"/>
  <c r="AE33" i="189"/>
  <c r="AD33" i="189"/>
  <c r="O33" i="189"/>
  <c r="L33" i="189"/>
  <c r="J33" i="189"/>
  <c r="G33" i="189"/>
  <c r="D33" i="189"/>
  <c r="AI32" i="189"/>
  <c r="AH32" i="189"/>
  <c r="AG32" i="189"/>
  <c r="AF32" i="189"/>
  <c r="AY32" i="189" s="1"/>
  <c r="AE32" i="189"/>
  <c r="AD32" i="189"/>
  <c r="R32" i="189"/>
  <c r="J32" i="189"/>
  <c r="AF31" i="189"/>
  <c r="AE31" i="189"/>
  <c r="AD31" i="189"/>
  <c r="AY31" i="189" s="1"/>
  <c r="Y31" i="189"/>
  <c r="W31" i="189"/>
  <c r="T31" i="189"/>
  <c r="R31" i="189"/>
  <c r="Q31" i="189"/>
  <c r="O31" i="189"/>
  <c r="L31" i="189"/>
  <c r="J31" i="189"/>
  <c r="I31" i="189"/>
  <c r="G31" i="189"/>
  <c r="D31" i="189"/>
  <c r="BC30" i="189"/>
  <c r="BA30" i="189"/>
  <c r="AY30" i="189"/>
  <c r="AZ30" i="189" s="1"/>
  <c r="Y30" i="189"/>
  <c r="W30" i="189"/>
  <c r="T30" i="189"/>
  <c r="R30" i="189"/>
  <c r="Q30" i="189"/>
  <c r="O30" i="189"/>
  <c r="L30" i="189"/>
  <c r="J30" i="189"/>
  <c r="I30" i="189"/>
  <c r="G30" i="189"/>
  <c r="D30" i="189"/>
  <c r="AV29" i="189"/>
  <c r="AS29" i="189"/>
  <c r="AB29" i="189"/>
  <c r="Y29" i="189"/>
  <c r="W29" i="189"/>
  <c r="T29" i="189"/>
  <c r="R29" i="189"/>
  <c r="Q29" i="189"/>
  <c r="O29" i="189"/>
  <c r="L29" i="189"/>
  <c r="J29" i="189"/>
  <c r="I29" i="189"/>
  <c r="G29" i="189"/>
  <c r="D29" i="189"/>
  <c r="Y28" i="189"/>
  <c r="W28" i="189"/>
  <c r="T28" i="189"/>
  <c r="R28" i="189"/>
  <c r="Q28" i="189"/>
  <c r="O28" i="189"/>
  <c r="L28" i="189"/>
  <c r="J28" i="189"/>
  <c r="I28" i="189"/>
  <c r="G28" i="189"/>
  <c r="D28" i="189"/>
  <c r="Y27" i="189"/>
  <c r="W27" i="189"/>
  <c r="T27" i="189"/>
  <c r="R27" i="189"/>
  <c r="Q27" i="189"/>
  <c r="O27" i="189"/>
  <c r="L27" i="189"/>
  <c r="J27" i="189"/>
  <c r="I27" i="189"/>
  <c r="G27" i="189"/>
  <c r="D27" i="189"/>
  <c r="BK26" i="189"/>
  <c r="BG26" i="189"/>
  <c r="Y26" i="189"/>
  <c r="W26" i="189"/>
  <c r="T26" i="189"/>
  <c r="R26" i="189"/>
  <c r="Q26" i="189"/>
  <c r="O26" i="189"/>
  <c r="L26" i="189"/>
  <c r="J26" i="189"/>
  <c r="I26" i="189"/>
  <c r="G26" i="189"/>
  <c r="D26" i="189"/>
  <c r="Y25" i="189"/>
  <c r="W25" i="189"/>
  <c r="T25" i="189"/>
  <c r="R25" i="189"/>
  <c r="Q25" i="189"/>
  <c r="O25" i="189"/>
  <c r="L25" i="189"/>
  <c r="J25" i="189"/>
  <c r="I25" i="189"/>
  <c r="G25" i="189"/>
  <c r="D25" i="189"/>
  <c r="Y24" i="189"/>
  <c r="AC36" i="189" s="1"/>
  <c r="W24" i="189"/>
  <c r="T24" i="189"/>
  <c r="R24" i="189"/>
  <c r="Q24" i="189"/>
  <c r="O24" i="189"/>
  <c r="L24" i="189"/>
  <c r="J24" i="189"/>
  <c r="I24" i="189"/>
  <c r="G24" i="189"/>
  <c r="D24" i="189"/>
  <c r="Y23" i="189"/>
  <c r="W23" i="189"/>
  <c r="T23" i="189"/>
  <c r="R23" i="189"/>
  <c r="Q23" i="189"/>
  <c r="O23" i="189"/>
  <c r="L23" i="189"/>
  <c r="J23" i="189"/>
  <c r="I23" i="189"/>
  <c r="G23" i="189"/>
  <c r="D23" i="189"/>
  <c r="BK22" i="189"/>
  <c r="BG22" i="189"/>
  <c r="BA22" i="189"/>
  <c r="AU22" i="189"/>
  <c r="AT22" i="189"/>
  <c r="AS22" i="189"/>
  <c r="AR22" i="189"/>
  <c r="AQ22" i="189"/>
  <c r="AP22" i="189"/>
  <c r="AO22" i="189"/>
  <c r="AN22" i="189"/>
  <c r="AM22" i="189"/>
  <c r="AL22" i="189"/>
  <c r="AK22" i="189"/>
  <c r="AJ22" i="189"/>
  <c r="AI22" i="189"/>
  <c r="AH22" i="189"/>
  <c r="AG22" i="189"/>
  <c r="AF22" i="189"/>
  <c r="AE22" i="189"/>
  <c r="AD22" i="189"/>
  <c r="AY22" i="189" s="1"/>
  <c r="AC22" i="189"/>
  <c r="AB22" i="189"/>
  <c r="Y22" i="189"/>
  <c r="W22" i="189"/>
  <c r="T22" i="189"/>
  <c r="R22" i="189"/>
  <c r="Q22" i="189"/>
  <c r="O22" i="189"/>
  <c r="L22" i="189"/>
  <c r="J22" i="189"/>
  <c r="I22" i="189"/>
  <c r="G22" i="189"/>
  <c r="D22" i="189"/>
  <c r="AR21" i="189"/>
  <c r="AQ21" i="189"/>
  <c r="AP21" i="189"/>
  <c r="AO21" i="189"/>
  <c r="AN21" i="189"/>
  <c r="AM21" i="189"/>
  <c r="AL21" i="189"/>
  <c r="AK21" i="189"/>
  <c r="AJ21" i="189"/>
  <c r="AI21" i="189"/>
  <c r="AH21" i="189"/>
  <c r="AG21" i="189"/>
  <c r="AY21" i="189" s="1"/>
  <c r="AF21" i="189"/>
  <c r="AE21" i="189"/>
  <c r="AD21" i="189"/>
  <c r="AC21" i="189"/>
  <c r="AB21" i="189"/>
  <c r="Y21" i="189"/>
  <c r="W21" i="189"/>
  <c r="T21" i="189"/>
  <c r="R21" i="189"/>
  <c r="Q21" i="189"/>
  <c r="O21" i="189"/>
  <c r="L21" i="189"/>
  <c r="J21" i="189"/>
  <c r="I21" i="189"/>
  <c r="G21" i="189"/>
  <c r="D21" i="189"/>
  <c r="BH20" i="189"/>
  <c r="AO20" i="189"/>
  <c r="AN20" i="189"/>
  <c r="AM20" i="189"/>
  <c r="AL20" i="189"/>
  <c r="AK20" i="189"/>
  <c r="AJ20" i="189"/>
  <c r="AI20" i="189"/>
  <c r="AH20" i="189"/>
  <c r="AG20" i="189"/>
  <c r="AF20" i="189"/>
  <c r="AE20" i="189"/>
  <c r="AD20" i="189"/>
  <c r="AC20" i="189"/>
  <c r="AB20" i="189"/>
  <c r="Y20" i="189"/>
  <c r="W20" i="189"/>
  <c r="T20" i="189"/>
  <c r="R20" i="189"/>
  <c r="Q20" i="189"/>
  <c r="O20" i="189"/>
  <c r="L20" i="189"/>
  <c r="J20" i="189"/>
  <c r="I20" i="189"/>
  <c r="G20" i="189"/>
  <c r="D20" i="189"/>
  <c r="AL19" i="189"/>
  <c r="AK19" i="189"/>
  <c r="AJ19" i="189"/>
  <c r="AI19" i="189"/>
  <c r="AH19" i="189"/>
  <c r="AG19" i="189"/>
  <c r="AF19" i="189"/>
  <c r="AE19" i="189"/>
  <c r="AD19" i="189"/>
  <c r="AY19" i="189" s="1"/>
  <c r="AC19" i="189"/>
  <c r="AB19" i="189"/>
  <c r="Y19" i="189"/>
  <c r="W19" i="189"/>
  <c r="T19" i="189"/>
  <c r="R19" i="189"/>
  <c r="Q19" i="189"/>
  <c r="O19" i="189"/>
  <c r="L19" i="189"/>
  <c r="J19" i="189"/>
  <c r="I19" i="189"/>
  <c r="G19" i="189"/>
  <c r="D19" i="189"/>
  <c r="BC18" i="189"/>
  <c r="AI18" i="189"/>
  <c r="AH18" i="189"/>
  <c r="AG18" i="189"/>
  <c r="AF18" i="189"/>
  <c r="AE18" i="189"/>
  <c r="AD18" i="189"/>
  <c r="AY18" i="189" s="1"/>
  <c r="AC18" i="189"/>
  <c r="AB18" i="189"/>
  <c r="Y18" i="189"/>
  <c r="W18" i="189"/>
  <c r="T18" i="189"/>
  <c r="R18" i="189"/>
  <c r="Q18" i="189"/>
  <c r="O18" i="189"/>
  <c r="L18" i="189"/>
  <c r="J18" i="189"/>
  <c r="I18" i="189"/>
  <c r="G18" i="189"/>
  <c r="D18" i="189"/>
  <c r="AZ17" i="189"/>
  <c r="AF17" i="189"/>
  <c r="AE17" i="189"/>
  <c r="AD17" i="189"/>
  <c r="AY17" i="189" s="1"/>
  <c r="AC17" i="189"/>
  <c r="AB17" i="189"/>
  <c r="Y17" i="189"/>
  <c r="W17" i="189"/>
  <c r="T17" i="189"/>
  <c r="R17" i="189"/>
  <c r="Q17" i="189"/>
  <c r="O17" i="189"/>
  <c r="L17" i="189"/>
  <c r="J17" i="189"/>
  <c r="I17" i="189"/>
  <c r="G17" i="189"/>
  <c r="D17" i="189"/>
  <c r="BH16" i="189"/>
  <c r="BD16" i="189"/>
  <c r="AA16" i="189" s="1"/>
  <c r="AY16" i="189"/>
  <c r="AC16" i="189"/>
  <c r="AB16" i="189"/>
  <c r="Y16" i="189"/>
  <c r="W16" i="189"/>
  <c r="T16" i="189"/>
  <c r="R16" i="189"/>
  <c r="Q16" i="189"/>
  <c r="O16" i="189"/>
  <c r="L16" i="189"/>
  <c r="J16" i="189"/>
  <c r="I16" i="189"/>
  <c r="G16" i="189"/>
  <c r="D16" i="189"/>
  <c r="AV15" i="189"/>
  <c r="AS15" i="189"/>
  <c r="AP15" i="189"/>
  <c r="AM15" i="189"/>
  <c r="AJ15" i="189"/>
  <c r="AG15" i="189"/>
  <c r="AD15" i="189"/>
  <c r="Y15" i="189"/>
  <c r="W15" i="189"/>
  <c r="T15" i="189"/>
  <c r="R15" i="189"/>
  <c r="Q15" i="189"/>
  <c r="O15" i="189"/>
  <c r="L15" i="189"/>
  <c r="J15" i="189"/>
  <c r="I15" i="189"/>
  <c r="G15" i="189"/>
  <c r="D15" i="189"/>
  <c r="Y14" i="189"/>
  <c r="W14" i="189"/>
  <c r="T14" i="189"/>
  <c r="R14" i="189"/>
  <c r="Q14" i="189"/>
  <c r="O14" i="189"/>
  <c r="L14" i="189"/>
  <c r="J14" i="189"/>
  <c r="I14" i="189"/>
  <c r="G14" i="189"/>
  <c r="D14" i="189"/>
  <c r="BH12" i="189"/>
  <c r="AU12" i="189"/>
  <c r="AT12" i="189"/>
  <c r="AS12" i="189"/>
  <c r="AR12" i="189"/>
  <c r="AQ12" i="189"/>
  <c r="AP12" i="189"/>
  <c r="AO12" i="189"/>
  <c r="AN12" i="189"/>
  <c r="AM12" i="189"/>
  <c r="AL12" i="189"/>
  <c r="AK12" i="189"/>
  <c r="AJ12" i="189"/>
  <c r="AI12" i="189"/>
  <c r="AH12" i="189"/>
  <c r="AG12" i="189"/>
  <c r="AF12" i="189"/>
  <c r="AE12" i="189"/>
  <c r="AD12" i="189"/>
  <c r="AC12" i="189"/>
  <c r="AB12" i="189"/>
  <c r="R12" i="189"/>
  <c r="J12" i="189"/>
  <c r="AR11" i="189"/>
  <c r="AQ11" i="189"/>
  <c r="AP11" i="189"/>
  <c r="AO11" i="189"/>
  <c r="AN11" i="189"/>
  <c r="AM11" i="189"/>
  <c r="AL11" i="189"/>
  <c r="AK11" i="189"/>
  <c r="AJ11" i="189"/>
  <c r="AI11" i="189"/>
  <c r="AH11" i="189"/>
  <c r="AG11" i="189"/>
  <c r="AY11" i="189" s="1"/>
  <c r="AF11" i="189"/>
  <c r="AE11" i="189"/>
  <c r="AD11" i="189"/>
  <c r="AC11" i="189"/>
  <c r="AB11" i="189"/>
  <c r="AS5" i="189" s="1"/>
  <c r="AO10" i="189"/>
  <c r="AN10" i="189"/>
  <c r="AM10" i="189"/>
  <c r="AL10" i="189"/>
  <c r="AK10" i="189"/>
  <c r="AJ10" i="189"/>
  <c r="AI10" i="189"/>
  <c r="AH10" i="189"/>
  <c r="AG10" i="189"/>
  <c r="AF10" i="189"/>
  <c r="AE10" i="189"/>
  <c r="AD10" i="189"/>
  <c r="AY10" i="189" s="1"/>
  <c r="AC10" i="189"/>
  <c r="AB10" i="189"/>
  <c r="O10" i="189"/>
  <c r="B10" i="189"/>
  <c r="AL9" i="189"/>
  <c r="AK9" i="189"/>
  <c r="AJ9" i="189"/>
  <c r="AI9" i="189"/>
  <c r="AH9" i="189"/>
  <c r="AG9" i="189"/>
  <c r="AF9" i="189"/>
  <c r="AE9" i="189"/>
  <c r="AD9" i="189"/>
  <c r="AC9" i="189"/>
  <c r="AB9" i="189"/>
  <c r="Q9" i="189"/>
  <c r="O9" i="189"/>
  <c r="B9" i="189"/>
  <c r="BH8" i="189"/>
  <c r="BA8" i="189"/>
  <c r="AI8" i="189"/>
  <c r="AH8" i="189"/>
  <c r="AG8" i="189"/>
  <c r="AF8" i="189"/>
  <c r="AE8" i="189"/>
  <c r="AD8" i="189"/>
  <c r="AY8" i="189" s="1"/>
  <c r="AC8" i="189"/>
  <c r="AB8" i="189"/>
  <c r="Q8" i="189"/>
  <c r="O8" i="189"/>
  <c r="B8" i="189"/>
  <c r="BD7" i="189"/>
  <c r="AA7" i="189" s="1"/>
  <c r="AY7" i="189"/>
  <c r="AF7" i="189"/>
  <c r="AE7" i="189"/>
  <c r="AD7" i="189"/>
  <c r="AC7" i="189"/>
  <c r="AB7" i="189"/>
  <c r="AG5" i="189" s="1"/>
  <c r="Q7" i="189"/>
  <c r="O7" i="189"/>
  <c r="B7" i="189"/>
  <c r="BC6" i="189"/>
  <c r="BA6" i="189"/>
  <c r="AZ6" i="189"/>
  <c r="AY6" i="189"/>
  <c r="BD6" i="189" s="1"/>
  <c r="AA6" i="189" s="1"/>
  <c r="AC6" i="189"/>
  <c r="AB6" i="189"/>
  <c r="Q6" i="189"/>
  <c r="O6" i="189"/>
  <c r="B6" i="189"/>
  <c r="AV5" i="189"/>
  <c r="AP5" i="189"/>
  <c r="AM5" i="189"/>
  <c r="AJ5" i="189"/>
  <c r="AD5" i="189"/>
  <c r="Q5" i="189"/>
  <c r="O5" i="189"/>
  <c r="B5" i="189"/>
  <c r="Q4" i="189"/>
  <c r="O4" i="189"/>
  <c r="B4" i="189"/>
  <c r="AB1" i="189"/>
  <c r="Y44" i="188"/>
  <c r="Q44" i="188"/>
  <c r="J44" i="188"/>
  <c r="I44" i="188"/>
  <c r="Y43" i="188"/>
  <c r="W43" i="188"/>
  <c r="T43" i="188"/>
  <c r="Q43" i="188"/>
  <c r="J43" i="188"/>
  <c r="I43" i="188"/>
  <c r="Y42" i="188"/>
  <c r="W42" i="188"/>
  <c r="T42" i="188"/>
  <c r="Q42" i="188"/>
  <c r="L42" i="188"/>
  <c r="J42" i="188"/>
  <c r="I42" i="188"/>
  <c r="D42" i="188"/>
  <c r="Y41" i="188"/>
  <c r="W41" i="188"/>
  <c r="T41" i="188"/>
  <c r="Q41" i="188"/>
  <c r="O41" i="188"/>
  <c r="L41" i="188"/>
  <c r="J41" i="188"/>
  <c r="I41" i="188"/>
  <c r="G41" i="188"/>
  <c r="D41" i="188"/>
  <c r="Q40" i="188"/>
  <c r="O40" i="188"/>
  <c r="L40" i="188"/>
  <c r="J40" i="188"/>
  <c r="I40" i="188"/>
  <c r="G40" i="188"/>
  <c r="D40" i="188"/>
  <c r="Q39" i="188"/>
  <c r="O39" i="188"/>
  <c r="L39" i="188"/>
  <c r="J39" i="188"/>
  <c r="I39" i="188"/>
  <c r="G39" i="188"/>
  <c r="D39" i="188"/>
  <c r="Q38" i="188"/>
  <c r="O38" i="188"/>
  <c r="L38" i="188"/>
  <c r="J38" i="188"/>
  <c r="I38" i="188"/>
  <c r="G38" i="188"/>
  <c r="D38" i="188"/>
  <c r="Q37" i="188"/>
  <c r="O37" i="188"/>
  <c r="L37" i="188"/>
  <c r="J37" i="188"/>
  <c r="I37" i="188"/>
  <c r="G37" i="188"/>
  <c r="D37" i="188"/>
  <c r="BD36" i="188"/>
  <c r="BA36" i="188"/>
  <c r="AU36" i="188"/>
  <c r="AT36" i="188"/>
  <c r="AS36" i="188"/>
  <c r="AR36" i="188"/>
  <c r="AQ36" i="188"/>
  <c r="AP36" i="188"/>
  <c r="AO36" i="188"/>
  <c r="AN36" i="188"/>
  <c r="AM36" i="188"/>
  <c r="AL36" i="188"/>
  <c r="AK36" i="188"/>
  <c r="AJ36" i="188"/>
  <c r="AI36" i="188"/>
  <c r="AH36" i="188"/>
  <c r="AG36" i="188"/>
  <c r="AF36" i="188"/>
  <c r="AE36" i="188"/>
  <c r="AD36" i="188"/>
  <c r="AY36" i="188" s="1"/>
  <c r="Q36" i="188"/>
  <c r="O36" i="188"/>
  <c r="L36" i="188"/>
  <c r="J36" i="188"/>
  <c r="I36" i="188"/>
  <c r="G36" i="188"/>
  <c r="D36" i="188"/>
  <c r="AR35" i="188"/>
  <c r="AQ35" i="188"/>
  <c r="AP35" i="188"/>
  <c r="AO35" i="188"/>
  <c r="AN35" i="188"/>
  <c r="AM35" i="188"/>
  <c r="AL35" i="188"/>
  <c r="AK35" i="188"/>
  <c r="AJ35" i="188"/>
  <c r="AI35" i="188"/>
  <c r="AH35" i="188"/>
  <c r="AG35" i="188"/>
  <c r="AY35" i="188" s="1"/>
  <c r="AF35" i="188"/>
  <c r="AE35" i="188"/>
  <c r="AD35" i="188"/>
  <c r="Q35" i="188"/>
  <c r="O35" i="188"/>
  <c r="L35" i="188"/>
  <c r="J35" i="188"/>
  <c r="I35" i="188"/>
  <c r="G35" i="188"/>
  <c r="D35" i="188"/>
  <c r="AO34" i="188"/>
  <c r="AN34" i="188"/>
  <c r="AM34" i="188"/>
  <c r="AL34" i="188"/>
  <c r="AK34" i="188"/>
  <c r="AJ34" i="188"/>
  <c r="AI34" i="188"/>
  <c r="AH34" i="188"/>
  <c r="AG34" i="188"/>
  <c r="AF34" i="188"/>
  <c r="AE34" i="188"/>
  <c r="AD34" i="188"/>
  <c r="J34" i="188"/>
  <c r="AL33" i="188"/>
  <c r="AK33" i="188"/>
  <c r="AJ33" i="188"/>
  <c r="AI33" i="188"/>
  <c r="AH33" i="188"/>
  <c r="AG33" i="188"/>
  <c r="AF33" i="188"/>
  <c r="AE33" i="188"/>
  <c r="AD33" i="188"/>
  <c r="O33" i="188"/>
  <c r="L33" i="188"/>
  <c r="J33" i="188"/>
  <c r="G33" i="188"/>
  <c r="D33" i="188"/>
  <c r="AI32" i="188"/>
  <c r="AH32" i="188"/>
  <c r="AG32" i="188"/>
  <c r="AF32" i="188"/>
  <c r="AY32" i="188" s="1"/>
  <c r="AE32" i="188"/>
  <c r="AD32" i="188"/>
  <c r="R32" i="188"/>
  <c r="J32" i="188"/>
  <c r="AF31" i="188"/>
  <c r="AE31" i="188"/>
  <c r="AD31" i="188"/>
  <c r="Y31" i="188"/>
  <c r="W31" i="188"/>
  <c r="T31" i="188"/>
  <c r="R31" i="188"/>
  <c r="Q31" i="188"/>
  <c r="O31" i="188"/>
  <c r="L31" i="188"/>
  <c r="J31" i="188"/>
  <c r="I31" i="188"/>
  <c r="G31" i="188"/>
  <c r="D31" i="188"/>
  <c r="AY30" i="188"/>
  <c r="Y30" i="188"/>
  <c r="W30" i="188"/>
  <c r="T30" i="188"/>
  <c r="R30" i="188"/>
  <c r="Q30" i="188"/>
  <c r="O30" i="188"/>
  <c r="L30" i="188"/>
  <c r="J30" i="188"/>
  <c r="I30" i="188"/>
  <c r="G30" i="188"/>
  <c r="D30" i="188"/>
  <c r="AV29" i="188"/>
  <c r="AB29" i="188"/>
  <c r="Y29" i="188"/>
  <c r="W29" i="188"/>
  <c r="T29" i="188"/>
  <c r="R29" i="188"/>
  <c r="Q29" i="188"/>
  <c r="O29" i="188"/>
  <c r="L29" i="188"/>
  <c r="J29" i="188"/>
  <c r="I29" i="188"/>
  <c r="G29" i="188"/>
  <c r="D29" i="188"/>
  <c r="Y28" i="188"/>
  <c r="W28" i="188"/>
  <c r="T28" i="188"/>
  <c r="R28" i="188"/>
  <c r="Q28" i="188"/>
  <c r="O28" i="188"/>
  <c r="L28" i="188"/>
  <c r="J28" i="188"/>
  <c r="I28" i="188"/>
  <c r="G28" i="188"/>
  <c r="D28" i="188"/>
  <c r="Y27" i="188"/>
  <c r="W27" i="188"/>
  <c r="T27" i="188"/>
  <c r="R27" i="188"/>
  <c r="Q27" i="188"/>
  <c r="O27" i="188"/>
  <c r="L27" i="188"/>
  <c r="J27" i="188"/>
  <c r="I27" i="188"/>
  <c r="G27" i="188"/>
  <c r="D27" i="188"/>
  <c r="BK26" i="188"/>
  <c r="BG26" i="188"/>
  <c r="Y26" i="188"/>
  <c r="W26" i="188"/>
  <c r="T26" i="188"/>
  <c r="R26" i="188"/>
  <c r="Q26" i="188"/>
  <c r="O26" i="188"/>
  <c r="L26" i="188"/>
  <c r="J26" i="188"/>
  <c r="I26" i="188"/>
  <c r="G26" i="188"/>
  <c r="D26" i="188"/>
  <c r="Y25" i="188"/>
  <c r="W25" i="188"/>
  <c r="T25" i="188"/>
  <c r="R25" i="188"/>
  <c r="Q25" i="188"/>
  <c r="O25" i="188"/>
  <c r="L25" i="188"/>
  <c r="J25" i="188"/>
  <c r="I25" i="188"/>
  <c r="G25" i="188"/>
  <c r="D25" i="188"/>
  <c r="Y24" i="188"/>
  <c r="AC36" i="188" s="1"/>
  <c r="W24" i="188"/>
  <c r="T24" i="188"/>
  <c r="R24" i="188"/>
  <c r="Q24" i="188"/>
  <c r="O24" i="188"/>
  <c r="L24" i="188"/>
  <c r="J24" i="188"/>
  <c r="I24" i="188"/>
  <c r="G24" i="188"/>
  <c r="D24" i="188"/>
  <c r="Y23" i="188"/>
  <c r="W23" i="188"/>
  <c r="T23" i="188"/>
  <c r="R23" i="188"/>
  <c r="Q23" i="188"/>
  <c r="O23" i="188"/>
  <c r="L23" i="188"/>
  <c r="J23" i="188"/>
  <c r="I23" i="188"/>
  <c r="G23" i="188"/>
  <c r="D23" i="188"/>
  <c r="BK22" i="188"/>
  <c r="BG22" i="188"/>
  <c r="AU22" i="188"/>
  <c r="AT22" i="188"/>
  <c r="AS22" i="188"/>
  <c r="AR22" i="188"/>
  <c r="AQ22" i="188"/>
  <c r="AP22" i="188"/>
  <c r="AO22" i="188"/>
  <c r="AN22" i="188"/>
  <c r="AM22" i="188"/>
  <c r="AL22" i="188"/>
  <c r="AK22" i="188"/>
  <c r="AJ22" i="188"/>
  <c r="AI22" i="188"/>
  <c r="AH22" i="188"/>
  <c r="AG22" i="188"/>
  <c r="AF22" i="188"/>
  <c r="AE22" i="188"/>
  <c r="AD22" i="188"/>
  <c r="AC22" i="188"/>
  <c r="AB22" i="188"/>
  <c r="Y22" i="188"/>
  <c r="W22" i="188"/>
  <c r="T22" i="188"/>
  <c r="R22" i="188"/>
  <c r="Q22" i="188"/>
  <c r="O22" i="188"/>
  <c r="L22" i="188"/>
  <c r="J22" i="188"/>
  <c r="I22" i="188"/>
  <c r="G22" i="188"/>
  <c r="D22" i="188"/>
  <c r="AR21" i="188"/>
  <c r="AQ21" i="188"/>
  <c r="AP21" i="188"/>
  <c r="AO21" i="188"/>
  <c r="AN21" i="188"/>
  <c r="AM21" i="188"/>
  <c r="AL21" i="188"/>
  <c r="AK21" i="188"/>
  <c r="AJ21" i="188"/>
  <c r="AI21" i="188"/>
  <c r="AH21" i="188"/>
  <c r="AG21" i="188"/>
  <c r="AF21" i="188"/>
  <c r="AE21" i="188"/>
  <c r="AD21" i="188"/>
  <c r="AC21" i="188"/>
  <c r="AB21" i="188"/>
  <c r="AS15" i="188" s="1"/>
  <c r="Y21" i="188"/>
  <c r="W21" i="188"/>
  <c r="T21" i="188"/>
  <c r="R21" i="188"/>
  <c r="Q21" i="188"/>
  <c r="O21" i="188"/>
  <c r="L21" i="188"/>
  <c r="J21" i="188"/>
  <c r="I21" i="188"/>
  <c r="G21" i="188"/>
  <c r="D21" i="188"/>
  <c r="BH20" i="188"/>
  <c r="AO20" i="188"/>
  <c r="AN20" i="188"/>
  <c r="AM20" i="188"/>
  <c r="AL20" i="188"/>
  <c r="AK20" i="188"/>
  <c r="AJ20" i="188"/>
  <c r="AI20" i="188"/>
  <c r="AH20" i="188"/>
  <c r="AG20" i="188"/>
  <c r="AF20" i="188"/>
  <c r="AE20" i="188"/>
  <c r="AD20" i="188"/>
  <c r="AY20" i="188" s="1"/>
  <c r="AC20" i="188"/>
  <c r="AB20" i="188"/>
  <c r="AP15" i="188" s="1"/>
  <c r="Y20" i="188"/>
  <c r="W20" i="188"/>
  <c r="T20" i="188"/>
  <c r="R20" i="188"/>
  <c r="Q20" i="188"/>
  <c r="O20" i="188"/>
  <c r="L20" i="188"/>
  <c r="J20" i="188"/>
  <c r="I20" i="188"/>
  <c r="G20" i="188"/>
  <c r="D20" i="188"/>
  <c r="AL19" i="188"/>
  <c r="AK19" i="188"/>
  <c r="AJ19" i="188"/>
  <c r="AI19" i="188"/>
  <c r="AH19" i="188"/>
  <c r="AG19" i="188"/>
  <c r="AF19" i="188"/>
  <c r="AE19" i="188"/>
  <c r="AY19" i="188" s="1"/>
  <c r="AD19" i="188"/>
  <c r="AC19" i="188"/>
  <c r="AB19" i="188"/>
  <c r="Y19" i="188"/>
  <c r="W19" i="188"/>
  <c r="T19" i="188"/>
  <c r="R19" i="188"/>
  <c r="Q19" i="188"/>
  <c r="O19" i="188"/>
  <c r="L19" i="188"/>
  <c r="J19" i="188"/>
  <c r="I19" i="188"/>
  <c r="G19" i="188"/>
  <c r="D19" i="188"/>
  <c r="AI18" i="188"/>
  <c r="AH18" i="188"/>
  <c r="AG18" i="188"/>
  <c r="AF18" i="188"/>
  <c r="AE18" i="188"/>
  <c r="AD18" i="188"/>
  <c r="AY18" i="188" s="1"/>
  <c r="AC18" i="188"/>
  <c r="AB18" i="188"/>
  <c r="AJ15" i="188" s="1"/>
  <c r="Y18" i="188"/>
  <c r="W18" i="188"/>
  <c r="T18" i="188"/>
  <c r="R18" i="188"/>
  <c r="Q18" i="188"/>
  <c r="O18" i="188"/>
  <c r="L18" i="188"/>
  <c r="J18" i="188"/>
  <c r="I18" i="188"/>
  <c r="G18" i="188"/>
  <c r="D18" i="188"/>
  <c r="AY17" i="188"/>
  <c r="AF17" i="188"/>
  <c r="AE17" i="188"/>
  <c r="AD17" i="188"/>
  <c r="AC17" i="188"/>
  <c r="AB17" i="188"/>
  <c r="Y17" i="188"/>
  <c r="W17" i="188"/>
  <c r="T17" i="188"/>
  <c r="R17" i="188"/>
  <c r="Q17" i="188"/>
  <c r="O17" i="188"/>
  <c r="L17" i="188"/>
  <c r="J17" i="188"/>
  <c r="I17" i="188"/>
  <c r="G17" i="188"/>
  <c r="D17" i="188"/>
  <c r="BH16" i="188"/>
  <c r="BC16" i="188"/>
  <c r="AZ16" i="188"/>
  <c r="AY16" i="188"/>
  <c r="BD16" i="188" s="1"/>
  <c r="AC16" i="188"/>
  <c r="AB16" i="188"/>
  <c r="AA16" i="188"/>
  <c r="Y16" i="188"/>
  <c r="W16" i="188"/>
  <c r="T16" i="188"/>
  <c r="R16" i="188"/>
  <c r="Q16" i="188"/>
  <c r="O16" i="188"/>
  <c r="L16" i="188"/>
  <c r="J16" i="188"/>
  <c r="I16" i="188"/>
  <c r="G16" i="188"/>
  <c r="D16" i="188"/>
  <c r="AV15" i="188"/>
  <c r="AM15" i="188"/>
  <c r="AG15" i="188"/>
  <c r="AD15" i="188"/>
  <c r="Y15" i="188"/>
  <c r="W15" i="188"/>
  <c r="T15" i="188"/>
  <c r="R15" i="188"/>
  <c r="Q15" i="188"/>
  <c r="O15" i="188"/>
  <c r="L15" i="188"/>
  <c r="J15" i="188"/>
  <c r="I15" i="188"/>
  <c r="G15" i="188"/>
  <c r="D15" i="188"/>
  <c r="Y14" i="188"/>
  <c r="W14" i="188"/>
  <c r="T14" i="188"/>
  <c r="R14" i="188"/>
  <c r="Q14" i="188"/>
  <c r="O14" i="188"/>
  <c r="L14" i="188"/>
  <c r="J14" i="188"/>
  <c r="I14" i="188"/>
  <c r="G14" i="188"/>
  <c r="D14" i="188"/>
  <c r="BH12" i="188"/>
  <c r="AU12" i="188"/>
  <c r="AT12" i="188"/>
  <c r="AS12" i="188"/>
  <c r="AR12" i="188"/>
  <c r="AQ12" i="188"/>
  <c r="AP12" i="188"/>
  <c r="AO12" i="188"/>
  <c r="AN12" i="188"/>
  <c r="AM12" i="188"/>
  <c r="AL12" i="188"/>
  <c r="AK12" i="188"/>
  <c r="AJ12" i="188"/>
  <c r="AI12" i="188"/>
  <c r="AH12" i="188"/>
  <c r="AG12" i="188"/>
  <c r="AF12" i="188"/>
  <c r="AY12" i="188" s="1"/>
  <c r="AE12" i="188"/>
  <c r="AD12" i="188"/>
  <c r="AC12" i="188"/>
  <c r="AB12" i="188"/>
  <c r="J12" i="188"/>
  <c r="R12" i="188" s="1"/>
  <c r="AR11" i="188"/>
  <c r="AQ11" i="188"/>
  <c r="AP11" i="188"/>
  <c r="AO11" i="188"/>
  <c r="AN11" i="188"/>
  <c r="AM11" i="188"/>
  <c r="AL11" i="188"/>
  <c r="AK11" i="188"/>
  <c r="AJ11" i="188"/>
  <c r="AI11" i="188"/>
  <c r="AH11" i="188"/>
  <c r="AG11" i="188"/>
  <c r="AF11" i="188"/>
  <c r="AE11" i="188"/>
  <c r="AD11" i="188"/>
  <c r="AY11" i="188" s="1"/>
  <c r="AZ11" i="188" s="1"/>
  <c r="AC11" i="188"/>
  <c r="AB11" i="188"/>
  <c r="AS5" i="188" s="1"/>
  <c r="AO10" i="188"/>
  <c r="AN10" i="188"/>
  <c r="AM10" i="188"/>
  <c r="AL10" i="188"/>
  <c r="AK10" i="188"/>
  <c r="AJ10" i="188"/>
  <c r="AI10" i="188"/>
  <c r="AH10" i="188"/>
  <c r="AG10" i="188"/>
  <c r="AF10" i="188"/>
  <c r="AE10" i="188"/>
  <c r="AD10" i="188"/>
  <c r="AY10" i="188" s="1"/>
  <c r="AC10" i="188"/>
  <c r="AB10" i="188"/>
  <c r="Q10" i="188"/>
  <c r="O10" i="188"/>
  <c r="B10" i="188"/>
  <c r="AL9" i="188"/>
  <c r="AK9" i="188"/>
  <c r="AJ9" i="188"/>
  <c r="AI9" i="188"/>
  <c r="AH9" i="188"/>
  <c r="AG9" i="188"/>
  <c r="AF9" i="188"/>
  <c r="AE9" i="188"/>
  <c r="AY9" i="188" s="1"/>
  <c r="AD9" i="188"/>
  <c r="AC9" i="188"/>
  <c r="AB9" i="188"/>
  <c r="Q9" i="188"/>
  <c r="O9" i="188"/>
  <c r="B9" i="188"/>
  <c r="BH8" i="188"/>
  <c r="AI8" i="188"/>
  <c r="AH8" i="188"/>
  <c r="AG8" i="188"/>
  <c r="AF8" i="188"/>
  <c r="AE8" i="188"/>
  <c r="AY8" i="188" s="1"/>
  <c r="AD8" i="188"/>
  <c r="AC8" i="188"/>
  <c r="AB8" i="188"/>
  <c r="Q8" i="188"/>
  <c r="O8" i="188"/>
  <c r="B8" i="188"/>
  <c r="AF7" i="188"/>
  <c r="AE7" i="188"/>
  <c r="AD7" i="188"/>
  <c r="AY7" i="188" s="1"/>
  <c r="BC7" i="188" s="1"/>
  <c r="AC7" i="188"/>
  <c r="AB7" i="188"/>
  <c r="AG5" i="188" s="1"/>
  <c r="Q7" i="188"/>
  <c r="O7" i="188"/>
  <c r="B7" i="188"/>
  <c r="BC6" i="188"/>
  <c r="AZ6" i="188"/>
  <c r="AY6" i="188"/>
  <c r="BD6" i="188" s="1"/>
  <c r="AC6" i="188"/>
  <c r="AB6" i="188"/>
  <c r="AA6" i="188"/>
  <c r="Q6" i="188"/>
  <c r="O6" i="188"/>
  <c r="B6" i="188"/>
  <c r="AV5" i="188"/>
  <c r="AP5" i="188"/>
  <c r="AM5" i="188"/>
  <c r="AJ5" i="188"/>
  <c r="AD5" i="188"/>
  <c r="Q5" i="188"/>
  <c r="O5" i="188"/>
  <c r="B5" i="188"/>
  <c r="Q4" i="188"/>
  <c r="O4" i="188"/>
  <c r="B4" i="188"/>
  <c r="AB1" i="188"/>
  <c r="R42" i="187"/>
  <c r="J42" i="187"/>
  <c r="J41" i="187"/>
  <c r="Y40" i="187"/>
  <c r="W40" i="187"/>
  <c r="T40" i="187"/>
  <c r="Q40" i="187"/>
  <c r="O40" i="187"/>
  <c r="L40" i="187"/>
  <c r="I40" i="187"/>
  <c r="G40" i="187"/>
  <c r="D40" i="187"/>
  <c r="I39" i="187"/>
  <c r="G39" i="187"/>
  <c r="D39" i="187"/>
  <c r="Q38" i="187"/>
  <c r="O38" i="187"/>
  <c r="L38" i="187"/>
  <c r="J38" i="187"/>
  <c r="I38" i="187"/>
  <c r="G38" i="187"/>
  <c r="D38" i="187"/>
  <c r="Q37" i="187"/>
  <c r="O37" i="187"/>
  <c r="L37" i="187"/>
  <c r="J37" i="187"/>
  <c r="I37" i="187"/>
  <c r="G37" i="187"/>
  <c r="D37" i="187"/>
  <c r="AU36" i="187"/>
  <c r="AT36" i="187"/>
  <c r="AS36" i="187"/>
  <c r="AR36" i="187"/>
  <c r="AQ36" i="187"/>
  <c r="AP36" i="187"/>
  <c r="AO36" i="187"/>
  <c r="AN36" i="187"/>
  <c r="AM36" i="187"/>
  <c r="AL36" i="187"/>
  <c r="AK36" i="187"/>
  <c r="AJ36" i="187"/>
  <c r="AI36" i="187"/>
  <c r="AH36" i="187"/>
  <c r="AG36" i="187"/>
  <c r="AF36" i="187"/>
  <c r="AE36" i="187"/>
  <c r="AD36" i="187"/>
  <c r="AY36" i="187" s="1"/>
  <c r="Q36" i="187"/>
  <c r="O36" i="187"/>
  <c r="L36" i="187"/>
  <c r="J36" i="187"/>
  <c r="I36" i="187"/>
  <c r="G36" i="187"/>
  <c r="D36" i="187"/>
  <c r="AR35" i="187"/>
  <c r="AQ35" i="187"/>
  <c r="AP35" i="187"/>
  <c r="AO35" i="187"/>
  <c r="AN35" i="187"/>
  <c r="AM35" i="187"/>
  <c r="AL35" i="187"/>
  <c r="AK35" i="187"/>
  <c r="AJ35" i="187"/>
  <c r="AI35" i="187"/>
  <c r="AH35" i="187"/>
  <c r="AG35" i="187"/>
  <c r="AF35" i="187"/>
  <c r="AE35" i="187"/>
  <c r="AD35" i="187"/>
  <c r="Q35" i="187"/>
  <c r="O35" i="187"/>
  <c r="L35" i="187"/>
  <c r="J35" i="187"/>
  <c r="I35" i="187"/>
  <c r="G35" i="187"/>
  <c r="D35" i="187"/>
  <c r="AO34" i="187"/>
  <c r="AN34" i="187"/>
  <c r="AM34" i="187"/>
  <c r="AL34" i="187"/>
  <c r="AK34" i="187"/>
  <c r="AJ34" i="187"/>
  <c r="AI34" i="187"/>
  <c r="AH34" i="187"/>
  <c r="AG34" i="187"/>
  <c r="AF34" i="187"/>
  <c r="AE34" i="187"/>
  <c r="AD34" i="187"/>
  <c r="Q34" i="187"/>
  <c r="O34" i="187"/>
  <c r="L34" i="187"/>
  <c r="J34" i="187"/>
  <c r="I34" i="187"/>
  <c r="G34" i="187"/>
  <c r="D34" i="187"/>
  <c r="AL33" i="187"/>
  <c r="AK33" i="187"/>
  <c r="AJ33" i="187"/>
  <c r="AI33" i="187"/>
  <c r="AH33" i="187"/>
  <c r="AG33" i="187"/>
  <c r="AF33" i="187"/>
  <c r="AE33" i="187"/>
  <c r="AY33" i="187" s="1"/>
  <c r="AD33" i="187"/>
  <c r="J33" i="187"/>
  <c r="AI32" i="187"/>
  <c r="AH32" i="187"/>
  <c r="AG32" i="187"/>
  <c r="AF32" i="187"/>
  <c r="AY32" i="187" s="1"/>
  <c r="AE32" i="187"/>
  <c r="AD32" i="187"/>
  <c r="R32" i="187"/>
  <c r="J32" i="187"/>
  <c r="AY31" i="187"/>
  <c r="AF31" i="187"/>
  <c r="AE31" i="187"/>
  <c r="AD31" i="187"/>
  <c r="Y31" i="187"/>
  <c r="W31" i="187"/>
  <c r="T31" i="187"/>
  <c r="R31" i="187"/>
  <c r="Q31" i="187"/>
  <c r="O31" i="187"/>
  <c r="L31" i="187"/>
  <c r="J31" i="187"/>
  <c r="I31" i="187"/>
  <c r="G31" i="187"/>
  <c r="D31" i="187"/>
  <c r="BC30" i="187"/>
  <c r="AZ30" i="187"/>
  <c r="AY30" i="187"/>
  <c r="BD30" i="187" s="1"/>
  <c r="Y30" i="187"/>
  <c r="W30" i="187"/>
  <c r="T30" i="187"/>
  <c r="R30" i="187"/>
  <c r="Q30" i="187"/>
  <c r="O30" i="187"/>
  <c r="L30" i="187"/>
  <c r="J30" i="187"/>
  <c r="I30" i="187"/>
  <c r="G30" i="187"/>
  <c r="D30" i="187"/>
  <c r="AV29" i="187"/>
  <c r="AB29" i="187"/>
  <c r="Y29" i="187"/>
  <c r="W29" i="187"/>
  <c r="T29" i="187"/>
  <c r="R29" i="187"/>
  <c r="Q29" i="187"/>
  <c r="O29" i="187"/>
  <c r="L29" i="187"/>
  <c r="J29" i="187"/>
  <c r="I29" i="187"/>
  <c r="G29" i="187"/>
  <c r="D29" i="187"/>
  <c r="Y28" i="187"/>
  <c r="W28" i="187"/>
  <c r="T28" i="187"/>
  <c r="R28" i="187"/>
  <c r="Q28" i="187"/>
  <c r="O28" i="187"/>
  <c r="L28" i="187"/>
  <c r="J28" i="187"/>
  <c r="I28" i="187"/>
  <c r="G28" i="187"/>
  <c r="D28" i="187"/>
  <c r="Y27" i="187"/>
  <c r="W27" i="187"/>
  <c r="T27" i="187"/>
  <c r="R27" i="187"/>
  <c r="Q27" i="187"/>
  <c r="O27" i="187"/>
  <c r="L27" i="187"/>
  <c r="J27" i="187"/>
  <c r="I27" i="187"/>
  <c r="G27" i="187"/>
  <c r="D27" i="187"/>
  <c r="BK26" i="187"/>
  <c r="BG26" i="187"/>
  <c r="Y26" i="187"/>
  <c r="W26" i="187"/>
  <c r="T26" i="187"/>
  <c r="R26" i="187"/>
  <c r="Q26" i="187"/>
  <c r="O26" i="187"/>
  <c r="L26" i="187"/>
  <c r="J26" i="187"/>
  <c r="I26" i="187"/>
  <c r="G26" i="187"/>
  <c r="D26" i="187"/>
  <c r="Y25" i="187"/>
  <c r="W25" i="187"/>
  <c r="T25" i="187"/>
  <c r="R25" i="187"/>
  <c r="Q25" i="187"/>
  <c r="O25" i="187"/>
  <c r="L25" i="187"/>
  <c r="J25" i="187"/>
  <c r="I25" i="187"/>
  <c r="G25" i="187"/>
  <c r="D25" i="187"/>
  <c r="Y24" i="187"/>
  <c r="AC36" i="187" s="1"/>
  <c r="W24" i="187"/>
  <c r="T24" i="187"/>
  <c r="R24" i="187"/>
  <c r="Q24" i="187"/>
  <c r="O24" i="187"/>
  <c r="L24" i="187"/>
  <c r="J24" i="187"/>
  <c r="I24" i="187"/>
  <c r="G24" i="187"/>
  <c r="D24" i="187"/>
  <c r="Y23" i="187"/>
  <c r="W23" i="187"/>
  <c r="T23" i="187"/>
  <c r="R23" i="187"/>
  <c r="Q23" i="187"/>
  <c r="O23" i="187"/>
  <c r="L23" i="187"/>
  <c r="J23" i="187"/>
  <c r="I23" i="187"/>
  <c r="G23" i="187"/>
  <c r="D23" i="187"/>
  <c r="BK22" i="187"/>
  <c r="BG22" i="187"/>
  <c r="AU22" i="187"/>
  <c r="AT22" i="187"/>
  <c r="AS22" i="187"/>
  <c r="AR22" i="187"/>
  <c r="AQ22" i="187"/>
  <c r="AP22" i="187"/>
  <c r="AO22" i="187"/>
  <c r="AN22" i="187"/>
  <c r="AM22" i="187"/>
  <c r="AL22" i="187"/>
  <c r="AK22" i="187"/>
  <c r="AJ22" i="187"/>
  <c r="AI22" i="187"/>
  <c r="AH22" i="187"/>
  <c r="AG22" i="187"/>
  <c r="AF22" i="187"/>
  <c r="AE22" i="187"/>
  <c r="AD22" i="187"/>
  <c r="AC22" i="187"/>
  <c r="AB22" i="187"/>
  <c r="AV15" i="187" s="1"/>
  <c r="Y22" i="187"/>
  <c r="W22" i="187"/>
  <c r="T22" i="187"/>
  <c r="R22" i="187"/>
  <c r="Q22" i="187"/>
  <c r="O22" i="187"/>
  <c r="L22" i="187"/>
  <c r="J22" i="187"/>
  <c r="I22" i="187"/>
  <c r="G22" i="187"/>
  <c r="D22" i="187"/>
  <c r="AR21" i="187"/>
  <c r="AQ21" i="187"/>
  <c r="AP21" i="187"/>
  <c r="AO21" i="187"/>
  <c r="AN21" i="187"/>
  <c r="AM21" i="187"/>
  <c r="AL21" i="187"/>
  <c r="AK21" i="187"/>
  <c r="AJ21" i="187"/>
  <c r="AI21" i="187"/>
  <c r="AH21" i="187"/>
  <c r="AG21" i="187"/>
  <c r="AY21" i="187" s="1"/>
  <c r="AF21" i="187"/>
  <c r="AE21" i="187"/>
  <c r="AD21" i="187"/>
  <c r="AC21" i="187"/>
  <c r="AB21" i="187"/>
  <c r="AS15" i="187" s="1"/>
  <c r="Y21" i="187"/>
  <c r="W21" i="187"/>
  <c r="T21" i="187"/>
  <c r="R21" i="187"/>
  <c r="Q21" i="187"/>
  <c r="O21" i="187"/>
  <c r="L21" i="187"/>
  <c r="J21" i="187"/>
  <c r="I21" i="187"/>
  <c r="G21" i="187"/>
  <c r="D21" i="187"/>
  <c r="BH20" i="187"/>
  <c r="AO20" i="187"/>
  <c r="AN20" i="187"/>
  <c r="AM20" i="187"/>
  <c r="AL20" i="187"/>
  <c r="AK20" i="187"/>
  <c r="AJ20" i="187"/>
  <c r="AI20" i="187"/>
  <c r="AH20" i="187"/>
  <c r="AG20" i="187"/>
  <c r="AF20" i="187"/>
  <c r="AE20" i="187"/>
  <c r="AD20" i="187"/>
  <c r="AC20" i="187"/>
  <c r="AB20" i="187"/>
  <c r="AP15" i="187" s="1"/>
  <c r="Y20" i="187"/>
  <c r="W20" i="187"/>
  <c r="T20" i="187"/>
  <c r="R20" i="187"/>
  <c r="Q20" i="187"/>
  <c r="O20" i="187"/>
  <c r="L20" i="187"/>
  <c r="J20" i="187"/>
  <c r="I20" i="187"/>
  <c r="G20" i="187"/>
  <c r="D20" i="187"/>
  <c r="AL19" i="187"/>
  <c r="AK19" i="187"/>
  <c r="AJ19" i="187"/>
  <c r="AI19" i="187"/>
  <c r="AH19" i="187"/>
  <c r="AG19" i="187"/>
  <c r="AF19" i="187"/>
  <c r="AE19" i="187"/>
  <c r="AD19" i="187"/>
  <c r="AC19" i="187"/>
  <c r="AB19" i="187"/>
  <c r="Y19" i="187"/>
  <c r="W19" i="187"/>
  <c r="T19" i="187"/>
  <c r="R19" i="187"/>
  <c r="Q19" i="187"/>
  <c r="O19" i="187"/>
  <c r="L19" i="187"/>
  <c r="J19" i="187"/>
  <c r="I19" i="187"/>
  <c r="G19" i="187"/>
  <c r="D19" i="187"/>
  <c r="BC18" i="187"/>
  <c r="AI18" i="187"/>
  <c r="AH18" i="187"/>
  <c r="AG18" i="187"/>
  <c r="AF18" i="187"/>
  <c r="AE18" i="187"/>
  <c r="AD18" i="187"/>
  <c r="AY18" i="187" s="1"/>
  <c r="AC18" i="187"/>
  <c r="AB18" i="187"/>
  <c r="AJ15" i="187" s="1"/>
  <c r="Y18" i="187"/>
  <c r="W18" i="187"/>
  <c r="T18" i="187"/>
  <c r="R18" i="187"/>
  <c r="Q18" i="187"/>
  <c r="O18" i="187"/>
  <c r="L18" i="187"/>
  <c r="J18" i="187"/>
  <c r="I18" i="187"/>
  <c r="G18" i="187"/>
  <c r="D18" i="187"/>
  <c r="AZ17" i="187"/>
  <c r="AF17" i="187"/>
  <c r="AE17" i="187"/>
  <c r="AD17" i="187"/>
  <c r="AY17" i="187" s="1"/>
  <c r="AC17" i="187"/>
  <c r="AB17" i="187"/>
  <c r="Y17" i="187"/>
  <c r="W17" i="187"/>
  <c r="T17" i="187"/>
  <c r="R17" i="187"/>
  <c r="Q17" i="187"/>
  <c r="O17" i="187"/>
  <c r="L17" i="187"/>
  <c r="J17" i="187"/>
  <c r="I17" i="187"/>
  <c r="G17" i="187"/>
  <c r="D17" i="187"/>
  <c r="BH16" i="187"/>
  <c r="BD16" i="187"/>
  <c r="AA16" i="187" s="1"/>
  <c r="BC16" i="187"/>
  <c r="AY16" i="187"/>
  <c r="AC16" i="187"/>
  <c r="AB16" i="187"/>
  <c r="Y16" i="187"/>
  <c r="W16" i="187"/>
  <c r="T16" i="187"/>
  <c r="R16" i="187"/>
  <c r="Q16" i="187"/>
  <c r="O16" i="187"/>
  <c r="L16" i="187"/>
  <c r="J16" i="187"/>
  <c r="I16" i="187"/>
  <c r="G16" i="187"/>
  <c r="D16" i="187"/>
  <c r="AM15" i="187"/>
  <c r="AG15" i="187"/>
  <c r="AD15" i="187"/>
  <c r="Y15" i="187"/>
  <c r="W15" i="187"/>
  <c r="T15" i="187"/>
  <c r="R15" i="187"/>
  <c r="Q15" i="187"/>
  <c r="O15" i="187"/>
  <c r="L15" i="187"/>
  <c r="J15" i="187"/>
  <c r="I15" i="187"/>
  <c r="G15" i="187"/>
  <c r="D15" i="187"/>
  <c r="Y14" i="187"/>
  <c r="W14" i="187"/>
  <c r="T14" i="187"/>
  <c r="R14" i="187"/>
  <c r="Q14" i="187"/>
  <c r="O14" i="187"/>
  <c r="L14" i="187"/>
  <c r="J14" i="187"/>
  <c r="I14" i="187"/>
  <c r="G14" i="187"/>
  <c r="D14" i="187"/>
  <c r="BH12" i="187"/>
  <c r="AU12" i="187"/>
  <c r="AT12" i="187"/>
  <c r="AS12" i="187"/>
  <c r="AR12" i="187"/>
  <c r="AQ12" i="187"/>
  <c r="AP12" i="187"/>
  <c r="AO12" i="187"/>
  <c r="AN12" i="187"/>
  <c r="AM12" i="187"/>
  <c r="AL12" i="187"/>
  <c r="AK12" i="187"/>
  <c r="AJ12" i="187"/>
  <c r="AI12" i="187"/>
  <c r="AH12" i="187"/>
  <c r="AG12" i="187"/>
  <c r="AF12" i="187"/>
  <c r="AE12" i="187"/>
  <c r="AD12" i="187"/>
  <c r="AC12" i="187"/>
  <c r="AB12" i="187"/>
  <c r="R12" i="187"/>
  <c r="J12" i="187"/>
  <c r="AR11" i="187"/>
  <c r="AQ11" i="187"/>
  <c r="AP11" i="187"/>
  <c r="AO11" i="187"/>
  <c r="AN11" i="187"/>
  <c r="AM11" i="187"/>
  <c r="AL11" i="187"/>
  <c r="AK11" i="187"/>
  <c r="AJ11" i="187"/>
  <c r="AI11" i="187"/>
  <c r="AH11" i="187"/>
  <c r="AG11" i="187"/>
  <c r="AY11" i="187" s="1"/>
  <c r="AF11" i="187"/>
  <c r="AE11" i="187"/>
  <c r="AD11" i="187"/>
  <c r="AC11" i="187"/>
  <c r="AB11" i="187"/>
  <c r="AS5" i="187" s="1"/>
  <c r="AO10" i="187"/>
  <c r="AN10" i="187"/>
  <c r="AM10" i="187"/>
  <c r="AL10" i="187"/>
  <c r="AK10" i="187"/>
  <c r="AJ10" i="187"/>
  <c r="AI10" i="187"/>
  <c r="AH10" i="187"/>
  <c r="AG10" i="187"/>
  <c r="AF10" i="187"/>
  <c r="AE10" i="187"/>
  <c r="AD10" i="187"/>
  <c r="AC10" i="187"/>
  <c r="AB10" i="187"/>
  <c r="AP5" i="187" s="1"/>
  <c r="Q10" i="187"/>
  <c r="O10" i="187"/>
  <c r="B10" i="187"/>
  <c r="AL9" i="187"/>
  <c r="AK9" i="187"/>
  <c r="AJ9" i="187"/>
  <c r="AI9" i="187"/>
  <c r="AH9" i="187"/>
  <c r="AG9" i="187"/>
  <c r="AF9" i="187"/>
  <c r="AE9" i="187"/>
  <c r="AD9" i="187"/>
  <c r="AY9" i="187" s="1"/>
  <c r="AC9" i="187"/>
  <c r="AB9" i="187"/>
  <c r="Q9" i="187"/>
  <c r="O9" i="187"/>
  <c r="B9" i="187"/>
  <c r="BH8" i="187"/>
  <c r="AI8" i="187"/>
  <c r="AH8" i="187"/>
  <c r="AG8" i="187"/>
  <c r="AF8" i="187"/>
  <c r="AY8" i="187" s="1"/>
  <c r="AE8" i="187"/>
  <c r="AD8" i="187"/>
  <c r="AC8" i="187"/>
  <c r="AB8" i="187"/>
  <c r="AJ5" i="187" s="1"/>
  <c r="Q8" i="187"/>
  <c r="O8" i="187"/>
  <c r="B8" i="187"/>
  <c r="AF7" i="187"/>
  <c r="AE7" i="187"/>
  <c r="AD7" i="187"/>
  <c r="AC7" i="187"/>
  <c r="AB7" i="187"/>
  <c r="AG5" i="187" s="1"/>
  <c r="Q7" i="187"/>
  <c r="O7" i="187"/>
  <c r="B7" i="187"/>
  <c r="AY6" i="187"/>
  <c r="AC6" i="187"/>
  <c r="AB6" i="187"/>
  <c r="Q6" i="187"/>
  <c r="O6" i="187"/>
  <c r="B6" i="187"/>
  <c r="AV5" i="187"/>
  <c r="AM5" i="187"/>
  <c r="AD5" i="187"/>
  <c r="Q5" i="187"/>
  <c r="O5" i="187"/>
  <c r="B5" i="187"/>
  <c r="Q4" i="187"/>
  <c r="O4" i="187"/>
  <c r="B4" i="187"/>
  <c r="AB1" i="187"/>
  <c r="R42" i="186"/>
  <c r="J42" i="186"/>
  <c r="J41" i="186"/>
  <c r="Y40" i="186"/>
  <c r="W40" i="186"/>
  <c r="T40" i="186"/>
  <c r="Q40" i="186"/>
  <c r="O40" i="186"/>
  <c r="L40" i="186"/>
  <c r="I40" i="186"/>
  <c r="G40" i="186"/>
  <c r="D40" i="186"/>
  <c r="I39" i="186"/>
  <c r="G39" i="186"/>
  <c r="D39" i="186"/>
  <c r="Q38" i="186"/>
  <c r="O38" i="186"/>
  <c r="L38" i="186"/>
  <c r="J38" i="186"/>
  <c r="I38" i="186"/>
  <c r="G38" i="186"/>
  <c r="D38" i="186"/>
  <c r="Q37" i="186"/>
  <c r="O37" i="186"/>
  <c r="L37" i="186"/>
  <c r="J37" i="186"/>
  <c r="I37" i="186"/>
  <c r="G37" i="186"/>
  <c r="D37" i="186"/>
  <c r="AU36" i="186"/>
  <c r="AT36" i="186"/>
  <c r="AS36" i="186"/>
  <c r="AR36" i="186"/>
  <c r="AQ36" i="186"/>
  <c r="AP36" i="186"/>
  <c r="AO36" i="186"/>
  <c r="AN36" i="186"/>
  <c r="AM36" i="186"/>
  <c r="AL36" i="186"/>
  <c r="AK36" i="186"/>
  <c r="AJ36" i="186"/>
  <c r="AI36" i="186"/>
  <c r="AH36" i="186"/>
  <c r="AG36" i="186"/>
  <c r="AF36" i="186"/>
  <c r="AE36" i="186"/>
  <c r="AD36" i="186"/>
  <c r="AY36" i="186" s="1"/>
  <c r="Q36" i="186"/>
  <c r="O36" i="186"/>
  <c r="L36" i="186"/>
  <c r="J36" i="186"/>
  <c r="I36" i="186"/>
  <c r="G36" i="186"/>
  <c r="D36" i="186"/>
  <c r="AR35" i="186"/>
  <c r="AQ35" i="186"/>
  <c r="AP35" i="186"/>
  <c r="AO35" i="186"/>
  <c r="AN35" i="186"/>
  <c r="AM35" i="186"/>
  <c r="AL35" i="186"/>
  <c r="AK35" i="186"/>
  <c r="AJ35" i="186"/>
  <c r="AI35" i="186"/>
  <c r="AH35" i="186"/>
  <c r="AG35" i="186"/>
  <c r="AY35" i="186" s="1"/>
  <c r="AF35" i="186"/>
  <c r="AE35" i="186"/>
  <c r="AD35" i="186"/>
  <c r="Q35" i="186"/>
  <c r="O35" i="186"/>
  <c r="L35" i="186"/>
  <c r="J35" i="186"/>
  <c r="I35" i="186"/>
  <c r="G35" i="186"/>
  <c r="D35" i="186"/>
  <c r="AO34" i="186"/>
  <c r="AN34" i="186"/>
  <c r="AM34" i="186"/>
  <c r="AL34" i="186"/>
  <c r="AK34" i="186"/>
  <c r="AJ34" i="186"/>
  <c r="AI34" i="186"/>
  <c r="AH34" i="186"/>
  <c r="AG34" i="186"/>
  <c r="AF34" i="186"/>
  <c r="AE34" i="186"/>
  <c r="AD34" i="186"/>
  <c r="AY34" i="186" s="1"/>
  <c r="Q34" i="186"/>
  <c r="O34" i="186"/>
  <c r="L34" i="186"/>
  <c r="J34" i="186"/>
  <c r="I34" i="186"/>
  <c r="G34" i="186"/>
  <c r="D34" i="186"/>
  <c r="AL33" i="186"/>
  <c r="AK33" i="186"/>
  <c r="AJ33" i="186"/>
  <c r="AI33" i="186"/>
  <c r="AH33" i="186"/>
  <c r="AG33" i="186"/>
  <c r="AF33" i="186"/>
  <c r="AE33" i="186"/>
  <c r="AD33" i="186"/>
  <c r="J33" i="186"/>
  <c r="AI32" i="186"/>
  <c r="AH32" i="186"/>
  <c r="AG32" i="186"/>
  <c r="AF32" i="186"/>
  <c r="AE32" i="186"/>
  <c r="AD32" i="186"/>
  <c r="R32" i="186"/>
  <c r="J32" i="186"/>
  <c r="BC31" i="186"/>
  <c r="BA31" i="186"/>
  <c r="AF31" i="186"/>
  <c r="AE31" i="186"/>
  <c r="AY31" i="186" s="1"/>
  <c r="AD31" i="186"/>
  <c r="Y31" i="186"/>
  <c r="W31" i="186"/>
  <c r="T31" i="186"/>
  <c r="R31" i="186"/>
  <c r="Q31" i="186"/>
  <c r="O31" i="186"/>
  <c r="L31" i="186"/>
  <c r="J31" i="186"/>
  <c r="I31" i="186"/>
  <c r="G31" i="186"/>
  <c r="D31" i="186"/>
  <c r="BC30" i="186"/>
  <c r="AZ30" i="186"/>
  <c r="AY30" i="186"/>
  <c r="BA30" i="186" s="1"/>
  <c r="Y30" i="186"/>
  <c r="W30" i="186"/>
  <c r="T30" i="186"/>
  <c r="R30" i="186"/>
  <c r="Q30" i="186"/>
  <c r="O30" i="186"/>
  <c r="L30" i="186"/>
  <c r="J30" i="186"/>
  <c r="I30" i="186"/>
  <c r="G30" i="186"/>
  <c r="D30" i="186"/>
  <c r="AV29" i="186"/>
  <c r="AB29" i="186"/>
  <c r="Y29" i="186"/>
  <c r="W29" i="186"/>
  <c r="T29" i="186"/>
  <c r="R29" i="186"/>
  <c r="Q29" i="186"/>
  <c r="O29" i="186"/>
  <c r="L29" i="186"/>
  <c r="J29" i="186"/>
  <c r="I29" i="186"/>
  <c r="G29" i="186"/>
  <c r="D29" i="186"/>
  <c r="Y28" i="186"/>
  <c r="W28" i="186"/>
  <c r="T28" i="186"/>
  <c r="R28" i="186"/>
  <c r="Q28" i="186"/>
  <c r="O28" i="186"/>
  <c r="L28" i="186"/>
  <c r="J28" i="186"/>
  <c r="I28" i="186"/>
  <c r="G28" i="186"/>
  <c r="D28" i="186"/>
  <c r="Y27" i="186"/>
  <c r="W27" i="186"/>
  <c r="T27" i="186"/>
  <c r="R27" i="186"/>
  <c r="Q27" i="186"/>
  <c r="O27" i="186"/>
  <c r="L27" i="186"/>
  <c r="J27" i="186"/>
  <c r="I27" i="186"/>
  <c r="G27" i="186"/>
  <c r="D27" i="186"/>
  <c r="BK26" i="186"/>
  <c r="BG26" i="186"/>
  <c r="Y26" i="186"/>
  <c r="W26" i="186"/>
  <c r="T26" i="186"/>
  <c r="R26" i="186"/>
  <c r="Q26" i="186"/>
  <c r="O26" i="186"/>
  <c r="L26" i="186"/>
  <c r="J26" i="186"/>
  <c r="I26" i="186"/>
  <c r="G26" i="186"/>
  <c r="D26" i="186"/>
  <c r="Y25" i="186"/>
  <c r="W25" i="186"/>
  <c r="T25" i="186"/>
  <c r="R25" i="186"/>
  <c r="Q25" i="186"/>
  <c r="O25" i="186"/>
  <c r="L25" i="186"/>
  <c r="J25" i="186"/>
  <c r="I25" i="186"/>
  <c r="G25" i="186"/>
  <c r="D25" i="186"/>
  <c r="Y24" i="186"/>
  <c r="AC36" i="186" s="1"/>
  <c r="W24" i="186"/>
  <c r="T24" i="186"/>
  <c r="R24" i="186"/>
  <c r="Q24" i="186"/>
  <c r="O24" i="186"/>
  <c r="L24" i="186"/>
  <c r="J24" i="186"/>
  <c r="I24" i="186"/>
  <c r="G24" i="186"/>
  <c r="D24" i="186"/>
  <c r="Y23" i="186"/>
  <c r="W23" i="186"/>
  <c r="T23" i="186"/>
  <c r="R23" i="186"/>
  <c r="Q23" i="186"/>
  <c r="O23" i="186"/>
  <c r="L23" i="186"/>
  <c r="J23" i="186"/>
  <c r="I23" i="186"/>
  <c r="G23" i="186"/>
  <c r="D23" i="186"/>
  <c r="BK22" i="186"/>
  <c r="BG22" i="186"/>
  <c r="AU22" i="186"/>
  <c r="AT22" i="186"/>
  <c r="AS22" i="186"/>
  <c r="AR22" i="186"/>
  <c r="AQ22" i="186"/>
  <c r="AP22" i="186"/>
  <c r="AO22" i="186"/>
  <c r="AN22" i="186"/>
  <c r="AM22" i="186"/>
  <c r="AL22" i="186"/>
  <c r="AK22" i="186"/>
  <c r="AJ22" i="186"/>
  <c r="AI22" i="186"/>
  <c r="AH22" i="186"/>
  <c r="AG22" i="186"/>
  <c r="AF22" i="186"/>
  <c r="AE22" i="186"/>
  <c r="AD22" i="186"/>
  <c r="AC22" i="186"/>
  <c r="AB22" i="186"/>
  <c r="AV15" i="186" s="1"/>
  <c r="Y22" i="186"/>
  <c r="W22" i="186"/>
  <c r="T22" i="186"/>
  <c r="R22" i="186"/>
  <c r="Q22" i="186"/>
  <c r="O22" i="186"/>
  <c r="L22" i="186"/>
  <c r="J22" i="186"/>
  <c r="I22" i="186"/>
  <c r="G22" i="186"/>
  <c r="D22" i="186"/>
  <c r="AR21" i="186"/>
  <c r="AQ21" i="186"/>
  <c r="AP21" i="186"/>
  <c r="AO21" i="186"/>
  <c r="AN21" i="186"/>
  <c r="AM21" i="186"/>
  <c r="AL21" i="186"/>
  <c r="AK21" i="186"/>
  <c r="AJ21" i="186"/>
  <c r="AI21" i="186"/>
  <c r="AH21" i="186"/>
  <c r="AG21" i="186"/>
  <c r="AY21" i="186" s="1"/>
  <c r="AF21" i="186"/>
  <c r="AE21" i="186"/>
  <c r="AD21" i="186"/>
  <c r="AC21" i="186"/>
  <c r="AB21" i="186"/>
  <c r="AS15" i="186" s="1"/>
  <c r="Y21" i="186"/>
  <c r="W21" i="186"/>
  <c r="T21" i="186"/>
  <c r="R21" i="186"/>
  <c r="Q21" i="186"/>
  <c r="O21" i="186"/>
  <c r="L21" i="186"/>
  <c r="J21" i="186"/>
  <c r="I21" i="186"/>
  <c r="G21" i="186"/>
  <c r="D21" i="186"/>
  <c r="BH20" i="186"/>
  <c r="AO20" i="186"/>
  <c r="AN20" i="186"/>
  <c r="AM20" i="186"/>
  <c r="AL20" i="186"/>
  <c r="AK20" i="186"/>
  <c r="AJ20" i="186"/>
  <c r="AI20" i="186"/>
  <c r="AH20" i="186"/>
  <c r="AG20" i="186"/>
  <c r="AF20" i="186"/>
  <c r="AE20" i="186"/>
  <c r="AD20" i="186"/>
  <c r="AY20" i="186" s="1"/>
  <c r="AC20" i="186"/>
  <c r="AB20" i="186"/>
  <c r="Y20" i="186"/>
  <c r="W20" i="186"/>
  <c r="T20" i="186"/>
  <c r="R20" i="186"/>
  <c r="Q20" i="186"/>
  <c r="O20" i="186"/>
  <c r="L20" i="186"/>
  <c r="J20" i="186"/>
  <c r="I20" i="186"/>
  <c r="G20" i="186"/>
  <c r="D20" i="186"/>
  <c r="AL19" i="186"/>
  <c r="AK19" i="186"/>
  <c r="AJ19" i="186"/>
  <c r="AI19" i="186"/>
  <c r="AH19" i="186"/>
  <c r="AG19" i="186"/>
  <c r="AF19" i="186"/>
  <c r="AE19" i="186"/>
  <c r="AY19" i="186" s="1"/>
  <c r="AD19" i="186"/>
  <c r="AC19" i="186"/>
  <c r="AB19" i="186"/>
  <c r="AM15" i="186" s="1"/>
  <c r="Y19" i="186"/>
  <c r="W19" i="186"/>
  <c r="T19" i="186"/>
  <c r="R19" i="186"/>
  <c r="Q19" i="186"/>
  <c r="O19" i="186"/>
  <c r="L19" i="186"/>
  <c r="J19" i="186"/>
  <c r="I19" i="186"/>
  <c r="G19" i="186"/>
  <c r="D19" i="186"/>
  <c r="BD18" i="186"/>
  <c r="AA18" i="186" s="1"/>
  <c r="AI18" i="186"/>
  <c r="AH18" i="186"/>
  <c r="AG18" i="186"/>
  <c r="AF18" i="186"/>
  <c r="AE18" i="186"/>
  <c r="AY18" i="186" s="1"/>
  <c r="AD18" i="186"/>
  <c r="AC18" i="186"/>
  <c r="AB18" i="186"/>
  <c r="AJ15" i="186" s="1"/>
  <c r="Y18" i="186"/>
  <c r="W18" i="186"/>
  <c r="T18" i="186"/>
  <c r="R18" i="186"/>
  <c r="Q18" i="186"/>
  <c r="O18" i="186"/>
  <c r="L18" i="186"/>
  <c r="J18" i="186"/>
  <c r="I18" i="186"/>
  <c r="G18" i="186"/>
  <c r="D18" i="186"/>
  <c r="AZ17" i="186"/>
  <c r="AF17" i="186"/>
  <c r="AE17" i="186"/>
  <c r="AD17" i="186"/>
  <c r="AY17" i="186" s="1"/>
  <c r="AC17" i="186"/>
  <c r="AB17" i="186"/>
  <c r="Y17" i="186"/>
  <c r="W17" i="186"/>
  <c r="T17" i="186"/>
  <c r="R17" i="186"/>
  <c r="Q17" i="186"/>
  <c r="O17" i="186"/>
  <c r="L17" i="186"/>
  <c r="J17" i="186"/>
  <c r="I17" i="186"/>
  <c r="G17" i="186"/>
  <c r="D17" i="186"/>
  <c r="BH16" i="186"/>
  <c r="BD16" i="186"/>
  <c r="AA16" i="186" s="1"/>
  <c r="AZ16" i="186"/>
  <c r="AY16" i="186"/>
  <c r="AC16" i="186"/>
  <c r="AB16" i="186"/>
  <c r="Y16" i="186"/>
  <c r="W16" i="186"/>
  <c r="T16" i="186"/>
  <c r="R16" i="186"/>
  <c r="Q16" i="186"/>
  <c r="O16" i="186"/>
  <c r="L16" i="186"/>
  <c r="J16" i="186"/>
  <c r="I16" i="186"/>
  <c r="G16" i="186"/>
  <c r="D16" i="186"/>
  <c r="AP15" i="186"/>
  <c r="AG15" i="186"/>
  <c r="AD15" i="186"/>
  <c r="Y15" i="186"/>
  <c r="W15" i="186"/>
  <c r="T15" i="186"/>
  <c r="R15" i="186"/>
  <c r="Q15" i="186"/>
  <c r="O15" i="186"/>
  <c r="L15" i="186"/>
  <c r="J15" i="186"/>
  <c r="I15" i="186"/>
  <c r="G15" i="186"/>
  <c r="D15" i="186"/>
  <c r="Y14" i="186"/>
  <c r="W14" i="186"/>
  <c r="T14" i="186"/>
  <c r="R14" i="186"/>
  <c r="Q14" i="186"/>
  <c r="O14" i="186"/>
  <c r="L14" i="186"/>
  <c r="J14" i="186"/>
  <c r="I14" i="186"/>
  <c r="G14" i="186"/>
  <c r="D14" i="186"/>
  <c r="BH12" i="186"/>
  <c r="BD12" i="186"/>
  <c r="AA12" i="186" s="1"/>
  <c r="AU12" i="186"/>
  <c r="AT12" i="186"/>
  <c r="AS12" i="186"/>
  <c r="AR12" i="186"/>
  <c r="AQ12" i="186"/>
  <c r="AP12" i="186"/>
  <c r="AO12" i="186"/>
  <c r="AN12" i="186"/>
  <c r="AM12" i="186"/>
  <c r="AL12" i="186"/>
  <c r="AK12" i="186"/>
  <c r="AJ12" i="186"/>
  <c r="AI12" i="186"/>
  <c r="AH12" i="186"/>
  <c r="AG12" i="186"/>
  <c r="AF12" i="186"/>
  <c r="AY12" i="186" s="1"/>
  <c r="AE12" i="186"/>
  <c r="AD12" i="186"/>
  <c r="AC12" i="186"/>
  <c r="AB12" i="186"/>
  <c r="AV5" i="186" s="1"/>
  <c r="R12" i="186"/>
  <c r="J12" i="186"/>
  <c r="AR11" i="186"/>
  <c r="AQ11" i="186"/>
  <c r="AP11" i="186"/>
  <c r="AO11" i="186"/>
  <c r="AN11" i="186"/>
  <c r="AM11" i="186"/>
  <c r="AL11" i="186"/>
  <c r="AK11" i="186"/>
  <c r="AJ11" i="186"/>
  <c r="AI11" i="186"/>
  <c r="AH11" i="186"/>
  <c r="AG11" i="186"/>
  <c r="AF11" i="186"/>
  <c r="AE11" i="186"/>
  <c r="AD11" i="186"/>
  <c r="AY11" i="186" s="1"/>
  <c r="AC11" i="186"/>
  <c r="AB11" i="186"/>
  <c r="AS5" i="186" s="1"/>
  <c r="AO10" i="186"/>
  <c r="AN10" i="186"/>
  <c r="AM10" i="186"/>
  <c r="AL10" i="186"/>
  <c r="AK10" i="186"/>
  <c r="AJ10" i="186"/>
  <c r="AI10" i="186"/>
  <c r="AH10" i="186"/>
  <c r="AG10" i="186"/>
  <c r="AF10" i="186"/>
  <c r="AE10" i="186"/>
  <c r="AD10" i="186"/>
  <c r="AY10" i="186" s="1"/>
  <c r="AC10" i="186"/>
  <c r="AB10" i="186"/>
  <c r="Q10" i="186"/>
  <c r="O10" i="186"/>
  <c r="B10" i="186"/>
  <c r="AL9" i="186"/>
  <c r="AK9" i="186"/>
  <c r="AJ9" i="186"/>
  <c r="AI9" i="186"/>
  <c r="AH9" i="186"/>
  <c r="AG9" i="186"/>
  <c r="AF9" i="186"/>
  <c r="AE9" i="186"/>
  <c r="AY9" i="186" s="1"/>
  <c r="AD9" i="186"/>
  <c r="AC9" i="186"/>
  <c r="AB9" i="186"/>
  <c r="Q9" i="186"/>
  <c r="O9" i="186"/>
  <c r="B9" i="186"/>
  <c r="BH8" i="186"/>
  <c r="AI8" i="186"/>
  <c r="AH8" i="186"/>
  <c r="AG8" i="186"/>
  <c r="AF8" i="186"/>
  <c r="AY8" i="186" s="1"/>
  <c r="AE8" i="186"/>
  <c r="AD8" i="186"/>
  <c r="AC8" i="186"/>
  <c r="AB8" i="186"/>
  <c r="AJ5" i="186" s="1"/>
  <c r="Q8" i="186"/>
  <c r="O8" i="186"/>
  <c r="B8" i="186"/>
  <c r="AF7" i="186"/>
  <c r="AE7" i="186"/>
  <c r="AD7" i="186"/>
  <c r="AY7" i="186" s="1"/>
  <c r="BC7" i="186" s="1"/>
  <c r="AC7" i="186"/>
  <c r="AB7" i="186"/>
  <c r="AG5" i="186" s="1"/>
  <c r="Q7" i="186"/>
  <c r="O7" i="186"/>
  <c r="B7" i="186"/>
  <c r="AY6" i="186"/>
  <c r="AC6" i="186"/>
  <c r="AB6" i="186"/>
  <c r="Q6" i="186"/>
  <c r="O6" i="186"/>
  <c r="B6" i="186"/>
  <c r="AP5" i="186"/>
  <c r="AM5" i="186"/>
  <c r="AD5" i="186"/>
  <c r="Q5" i="186"/>
  <c r="O5" i="186"/>
  <c r="B5" i="186"/>
  <c r="Q4" i="186"/>
  <c r="O4" i="186"/>
  <c r="B4" i="186"/>
  <c r="AB1" i="186"/>
  <c r="R42" i="185"/>
  <c r="J42" i="185"/>
  <c r="J41" i="185"/>
  <c r="Y40" i="185"/>
  <c r="W40" i="185"/>
  <c r="T40" i="185"/>
  <c r="Q40" i="185"/>
  <c r="O40" i="185"/>
  <c r="L40" i="185"/>
  <c r="I40" i="185"/>
  <c r="G40" i="185"/>
  <c r="D40" i="185"/>
  <c r="I39" i="185"/>
  <c r="G39" i="185"/>
  <c r="D39" i="185"/>
  <c r="Q38" i="185"/>
  <c r="O38" i="185"/>
  <c r="L38" i="185"/>
  <c r="J38" i="185"/>
  <c r="I38" i="185"/>
  <c r="G38" i="185"/>
  <c r="D38" i="185"/>
  <c r="Q37" i="185"/>
  <c r="O37" i="185"/>
  <c r="L37" i="185"/>
  <c r="J37" i="185"/>
  <c r="I37" i="185"/>
  <c r="G37" i="185"/>
  <c r="D37" i="185"/>
  <c r="AU36" i="185"/>
  <c r="AT36" i="185"/>
  <c r="AS36" i="185"/>
  <c r="AR36" i="185"/>
  <c r="AQ36" i="185"/>
  <c r="AP36" i="185"/>
  <c r="AO36" i="185"/>
  <c r="AN36" i="185"/>
  <c r="AM36" i="185"/>
  <c r="AL36" i="185"/>
  <c r="AK36" i="185"/>
  <c r="AJ36" i="185"/>
  <c r="AI36" i="185"/>
  <c r="AH36" i="185"/>
  <c r="AG36" i="185"/>
  <c r="AF36" i="185"/>
  <c r="AE36" i="185"/>
  <c r="AD36" i="185"/>
  <c r="Q36" i="185"/>
  <c r="O36" i="185"/>
  <c r="L36" i="185"/>
  <c r="J36" i="185"/>
  <c r="I36" i="185"/>
  <c r="G36" i="185"/>
  <c r="D36" i="185"/>
  <c r="BD35" i="185"/>
  <c r="AR35" i="185"/>
  <c r="AQ35" i="185"/>
  <c r="AP35" i="185"/>
  <c r="AO35" i="185"/>
  <c r="AN35" i="185"/>
  <c r="AM35" i="185"/>
  <c r="AL35" i="185"/>
  <c r="AK35" i="185"/>
  <c r="AJ35" i="185"/>
  <c r="AI35" i="185"/>
  <c r="AH35" i="185"/>
  <c r="AG35" i="185"/>
  <c r="AF35" i="185"/>
  <c r="AE35" i="185"/>
  <c r="AD35" i="185"/>
  <c r="AY35" i="185" s="1"/>
  <c r="Q35" i="185"/>
  <c r="O35" i="185"/>
  <c r="L35" i="185"/>
  <c r="J35" i="185"/>
  <c r="I35" i="185"/>
  <c r="G35" i="185"/>
  <c r="D35" i="185"/>
  <c r="AO34" i="185"/>
  <c r="AN34" i="185"/>
  <c r="AM34" i="185"/>
  <c r="AL34" i="185"/>
  <c r="AK34" i="185"/>
  <c r="AJ34" i="185"/>
  <c r="AI34" i="185"/>
  <c r="AH34" i="185"/>
  <c r="AG34" i="185"/>
  <c r="AF34" i="185"/>
  <c r="AE34" i="185"/>
  <c r="AD34" i="185"/>
  <c r="AY34" i="185" s="1"/>
  <c r="Q34" i="185"/>
  <c r="O34" i="185"/>
  <c r="L34" i="185"/>
  <c r="J34" i="185"/>
  <c r="I34" i="185"/>
  <c r="G34" i="185"/>
  <c r="D34" i="185"/>
  <c r="AL33" i="185"/>
  <c r="AK33" i="185"/>
  <c r="AJ33" i="185"/>
  <c r="AI33" i="185"/>
  <c r="AH33" i="185"/>
  <c r="AG33" i="185"/>
  <c r="AF33" i="185"/>
  <c r="AE33" i="185"/>
  <c r="AD33" i="185"/>
  <c r="J33" i="185"/>
  <c r="AI32" i="185"/>
  <c r="AH32" i="185"/>
  <c r="AG32" i="185"/>
  <c r="AF32" i="185"/>
  <c r="AE32" i="185"/>
  <c r="AY32" i="185" s="1"/>
  <c r="AD32" i="185"/>
  <c r="R32" i="185"/>
  <c r="J32" i="185"/>
  <c r="BD31" i="185"/>
  <c r="AF31" i="185"/>
  <c r="AY31" i="185" s="1"/>
  <c r="AE31" i="185"/>
  <c r="AD31" i="185"/>
  <c r="Y31" i="185"/>
  <c r="W31" i="185"/>
  <c r="T31" i="185"/>
  <c r="R31" i="185"/>
  <c r="Q31" i="185"/>
  <c r="O31" i="185"/>
  <c r="L31" i="185"/>
  <c r="J31" i="185"/>
  <c r="I31" i="185"/>
  <c r="G31" i="185"/>
  <c r="D31" i="185"/>
  <c r="BD30" i="185"/>
  <c r="AZ30" i="185"/>
  <c r="AY30" i="185"/>
  <c r="Y30" i="185"/>
  <c r="W30" i="185"/>
  <c r="T30" i="185"/>
  <c r="R30" i="185"/>
  <c r="Q30" i="185"/>
  <c r="O30" i="185"/>
  <c r="L30" i="185"/>
  <c r="J30" i="185"/>
  <c r="I30" i="185"/>
  <c r="G30" i="185"/>
  <c r="D30" i="185"/>
  <c r="AV29" i="185"/>
  <c r="AB29" i="185"/>
  <c r="Y29" i="185"/>
  <c r="W29" i="185"/>
  <c r="T29" i="185"/>
  <c r="R29" i="185"/>
  <c r="Q29" i="185"/>
  <c r="O29" i="185"/>
  <c r="L29" i="185"/>
  <c r="J29" i="185"/>
  <c r="I29" i="185"/>
  <c r="G29" i="185"/>
  <c r="D29" i="185"/>
  <c r="Y28" i="185"/>
  <c r="W28" i="185"/>
  <c r="T28" i="185"/>
  <c r="R28" i="185"/>
  <c r="Q28" i="185"/>
  <c r="O28" i="185"/>
  <c r="L28" i="185"/>
  <c r="J28" i="185"/>
  <c r="I28" i="185"/>
  <c r="G28" i="185"/>
  <c r="D28" i="185"/>
  <c r="Y27" i="185"/>
  <c r="W27" i="185"/>
  <c r="T27" i="185"/>
  <c r="R27" i="185"/>
  <c r="Q27" i="185"/>
  <c r="O27" i="185"/>
  <c r="L27" i="185"/>
  <c r="J27" i="185"/>
  <c r="I27" i="185"/>
  <c r="G27" i="185"/>
  <c r="D27" i="185"/>
  <c r="BK26" i="185"/>
  <c r="BG26" i="185"/>
  <c r="Y26" i="185"/>
  <c r="W26" i="185"/>
  <c r="T26" i="185"/>
  <c r="R26" i="185"/>
  <c r="Q26" i="185"/>
  <c r="O26" i="185"/>
  <c r="L26" i="185"/>
  <c r="J26" i="185"/>
  <c r="I26" i="185"/>
  <c r="G26" i="185"/>
  <c r="D26" i="185"/>
  <c r="Y25" i="185"/>
  <c r="W25" i="185"/>
  <c r="T25" i="185"/>
  <c r="R25" i="185"/>
  <c r="Q25" i="185"/>
  <c r="O25" i="185"/>
  <c r="L25" i="185"/>
  <c r="J25" i="185"/>
  <c r="I25" i="185"/>
  <c r="G25" i="185"/>
  <c r="D25" i="185"/>
  <c r="Y24" i="185"/>
  <c r="AC36" i="185" s="1"/>
  <c r="W24" i="185"/>
  <c r="T24" i="185"/>
  <c r="R24" i="185"/>
  <c r="Q24" i="185"/>
  <c r="O24" i="185"/>
  <c r="L24" i="185"/>
  <c r="J24" i="185"/>
  <c r="I24" i="185"/>
  <c r="G24" i="185"/>
  <c r="D24" i="185"/>
  <c r="Y23" i="185"/>
  <c r="W23" i="185"/>
  <c r="T23" i="185"/>
  <c r="R23" i="185"/>
  <c r="Q23" i="185"/>
  <c r="O23" i="185"/>
  <c r="L23" i="185"/>
  <c r="J23" i="185"/>
  <c r="I23" i="185"/>
  <c r="G23" i="185"/>
  <c r="D23" i="185"/>
  <c r="BK22" i="185"/>
  <c r="BG22" i="185"/>
  <c r="AU22" i="185"/>
  <c r="AT22" i="185"/>
  <c r="AS22" i="185"/>
  <c r="AR22" i="185"/>
  <c r="AQ22" i="185"/>
  <c r="AP22" i="185"/>
  <c r="AO22" i="185"/>
  <c r="AN22" i="185"/>
  <c r="AM22" i="185"/>
  <c r="AL22" i="185"/>
  <c r="AK22" i="185"/>
  <c r="AJ22" i="185"/>
  <c r="AI22" i="185"/>
  <c r="AH22" i="185"/>
  <c r="AG22" i="185"/>
  <c r="AF22" i="185"/>
  <c r="AE22" i="185"/>
  <c r="AY22" i="185" s="1"/>
  <c r="BD22" i="185" s="1"/>
  <c r="AA22" i="185" s="1"/>
  <c r="AD22" i="185"/>
  <c r="AC22" i="185"/>
  <c r="AB22" i="185"/>
  <c r="AV15" i="185" s="1"/>
  <c r="Y22" i="185"/>
  <c r="W22" i="185"/>
  <c r="T22" i="185"/>
  <c r="R22" i="185"/>
  <c r="Q22" i="185"/>
  <c r="O22" i="185"/>
  <c r="L22" i="185"/>
  <c r="J22" i="185"/>
  <c r="I22" i="185"/>
  <c r="G22" i="185"/>
  <c r="D22" i="185"/>
  <c r="AR21" i="185"/>
  <c r="AQ21" i="185"/>
  <c r="AP21" i="185"/>
  <c r="AO21" i="185"/>
  <c r="AN21" i="185"/>
  <c r="AM21" i="185"/>
  <c r="AL21" i="185"/>
  <c r="AK21" i="185"/>
  <c r="AJ21" i="185"/>
  <c r="AI21" i="185"/>
  <c r="AH21" i="185"/>
  <c r="AG21" i="185"/>
  <c r="AF21" i="185"/>
  <c r="AE21" i="185"/>
  <c r="AD21" i="185"/>
  <c r="AY21" i="185" s="1"/>
  <c r="AC21" i="185"/>
  <c r="AB21" i="185"/>
  <c r="Y21" i="185"/>
  <c r="W21" i="185"/>
  <c r="T21" i="185"/>
  <c r="R21" i="185"/>
  <c r="Q21" i="185"/>
  <c r="O21" i="185"/>
  <c r="L21" i="185"/>
  <c r="J21" i="185"/>
  <c r="I21" i="185"/>
  <c r="G21" i="185"/>
  <c r="D21" i="185"/>
  <c r="BH20" i="185"/>
  <c r="AO20" i="185"/>
  <c r="AN20" i="185"/>
  <c r="AM20" i="185"/>
  <c r="AL20" i="185"/>
  <c r="AK20" i="185"/>
  <c r="AJ20" i="185"/>
  <c r="AI20" i="185"/>
  <c r="AH20" i="185"/>
  <c r="AG20" i="185"/>
  <c r="AF20" i="185"/>
  <c r="AE20" i="185"/>
  <c r="AD20" i="185"/>
  <c r="AY20" i="185" s="1"/>
  <c r="AC20" i="185"/>
  <c r="AB20" i="185"/>
  <c r="Y20" i="185"/>
  <c r="W20" i="185"/>
  <c r="T20" i="185"/>
  <c r="R20" i="185"/>
  <c r="Q20" i="185"/>
  <c r="O20" i="185"/>
  <c r="L20" i="185"/>
  <c r="J20" i="185"/>
  <c r="I20" i="185"/>
  <c r="G20" i="185"/>
  <c r="D20" i="185"/>
  <c r="AL19" i="185"/>
  <c r="AK19" i="185"/>
  <c r="AJ19" i="185"/>
  <c r="AI19" i="185"/>
  <c r="AH19" i="185"/>
  <c r="AG19" i="185"/>
  <c r="AF19" i="185"/>
  <c r="AE19" i="185"/>
  <c r="AY19" i="185" s="1"/>
  <c r="AD19" i="185"/>
  <c r="AC19" i="185"/>
  <c r="AB19" i="185"/>
  <c r="Y19" i="185"/>
  <c r="W19" i="185"/>
  <c r="T19" i="185"/>
  <c r="R19" i="185"/>
  <c r="Q19" i="185"/>
  <c r="O19" i="185"/>
  <c r="L19" i="185"/>
  <c r="J19" i="185"/>
  <c r="I19" i="185"/>
  <c r="G19" i="185"/>
  <c r="D19" i="185"/>
  <c r="AI18" i="185"/>
  <c r="AH18" i="185"/>
  <c r="AG18" i="185"/>
  <c r="AF18" i="185"/>
  <c r="AY18" i="185" s="1"/>
  <c r="AE18" i="185"/>
  <c r="AD18" i="185"/>
  <c r="AC18" i="185"/>
  <c r="AB18" i="185"/>
  <c r="AJ15" i="185" s="1"/>
  <c r="Y18" i="185"/>
  <c r="W18" i="185"/>
  <c r="T18" i="185"/>
  <c r="R18" i="185"/>
  <c r="Q18" i="185"/>
  <c r="O18" i="185"/>
  <c r="L18" i="185"/>
  <c r="J18" i="185"/>
  <c r="I18" i="185"/>
  <c r="G18" i="185"/>
  <c r="D18" i="185"/>
  <c r="AF17" i="185"/>
  <c r="AE17" i="185"/>
  <c r="AD17" i="185"/>
  <c r="AC17" i="185"/>
  <c r="AB17" i="185"/>
  <c r="AG15" i="185" s="1"/>
  <c r="Y17" i="185"/>
  <c r="W17" i="185"/>
  <c r="T17" i="185"/>
  <c r="R17" i="185"/>
  <c r="Q17" i="185"/>
  <c r="O17" i="185"/>
  <c r="L17" i="185"/>
  <c r="J17" i="185"/>
  <c r="I17" i="185"/>
  <c r="G17" i="185"/>
  <c r="D17" i="185"/>
  <c r="BH16" i="185"/>
  <c r="BC16" i="185"/>
  <c r="BA16" i="185"/>
  <c r="AZ16" i="185"/>
  <c r="AY16" i="185"/>
  <c r="BD16" i="185" s="1"/>
  <c r="AC16" i="185"/>
  <c r="AB16" i="185"/>
  <c r="AA16" i="185"/>
  <c r="Y16" i="185"/>
  <c r="W16" i="185"/>
  <c r="T16" i="185"/>
  <c r="R16" i="185"/>
  <c r="Q16" i="185"/>
  <c r="O16" i="185"/>
  <c r="L16" i="185"/>
  <c r="J16" i="185"/>
  <c r="I16" i="185"/>
  <c r="G16" i="185"/>
  <c r="D16" i="185"/>
  <c r="AS15" i="185"/>
  <c r="AP15" i="185"/>
  <c r="AM15" i="185"/>
  <c r="AD15" i="185"/>
  <c r="Y15" i="185"/>
  <c r="W15" i="185"/>
  <c r="T15" i="185"/>
  <c r="R15" i="185"/>
  <c r="Q15" i="185"/>
  <c r="O15" i="185"/>
  <c r="L15" i="185"/>
  <c r="J15" i="185"/>
  <c r="I15" i="185"/>
  <c r="G15" i="185"/>
  <c r="D15" i="185"/>
  <c r="Y14" i="185"/>
  <c r="W14" i="185"/>
  <c r="T14" i="185"/>
  <c r="R14" i="185"/>
  <c r="Q14" i="185"/>
  <c r="O14" i="185"/>
  <c r="L14" i="185"/>
  <c r="J14" i="185"/>
  <c r="I14" i="185"/>
  <c r="G14" i="185"/>
  <c r="D14" i="185"/>
  <c r="BH12" i="185"/>
  <c r="AU12" i="185"/>
  <c r="AT12" i="185"/>
  <c r="AS12" i="185"/>
  <c r="AR12" i="185"/>
  <c r="AQ12" i="185"/>
  <c r="AP12" i="185"/>
  <c r="AO12" i="185"/>
  <c r="AN12" i="185"/>
  <c r="AM12" i="185"/>
  <c r="AL12" i="185"/>
  <c r="AK12" i="185"/>
  <c r="AJ12" i="185"/>
  <c r="AI12" i="185"/>
  <c r="AH12" i="185"/>
  <c r="AG12" i="185"/>
  <c r="AF12" i="185"/>
  <c r="AY12" i="185" s="1"/>
  <c r="AE12" i="185"/>
  <c r="AD12" i="185"/>
  <c r="AC12" i="185"/>
  <c r="AB12" i="185"/>
  <c r="J12" i="185"/>
  <c r="R12" i="185" s="1"/>
  <c r="AR11" i="185"/>
  <c r="AQ11" i="185"/>
  <c r="AP11" i="185"/>
  <c r="AO11" i="185"/>
  <c r="AN11" i="185"/>
  <c r="AM11" i="185"/>
  <c r="AL11" i="185"/>
  <c r="AK11" i="185"/>
  <c r="AJ11" i="185"/>
  <c r="AI11" i="185"/>
  <c r="AH11" i="185"/>
  <c r="AG11" i="185"/>
  <c r="AF11" i="185"/>
  <c r="AE11" i="185"/>
  <c r="AD11" i="185"/>
  <c r="AC11" i="185"/>
  <c r="AB11" i="185"/>
  <c r="AS5" i="185" s="1"/>
  <c r="AO10" i="185"/>
  <c r="AN10" i="185"/>
  <c r="AM10" i="185"/>
  <c r="AL10" i="185"/>
  <c r="AK10" i="185"/>
  <c r="AJ10" i="185"/>
  <c r="AI10" i="185"/>
  <c r="AH10" i="185"/>
  <c r="AG10" i="185"/>
  <c r="AF10" i="185"/>
  <c r="AE10" i="185"/>
  <c r="AD10" i="185"/>
  <c r="AY10" i="185" s="1"/>
  <c r="AC10" i="185"/>
  <c r="AB10" i="185"/>
  <c r="Q10" i="185"/>
  <c r="O10" i="185"/>
  <c r="B10" i="185"/>
  <c r="AL9" i="185"/>
  <c r="AK9" i="185"/>
  <c r="AJ9" i="185"/>
  <c r="AI9" i="185"/>
  <c r="AH9" i="185"/>
  <c r="AG9" i="185"/>
  <c r="AF9" i="185"/>
  <c r="AE9" i="185"/>
  <c r="AY9" i="185" s="1"/>
  <c r="AD9" i="185"/>
  <c r="AC9" i="185"/>
  <c r="AB9" i="185"/>
  <c r="AM5" i="185" s="1"/>
  <c r="Q9" i="185"/>
  <c r="O9" i="185"/>
  <c r="B9" i="185"/>
  <c r="BH8" i="185"/>
  <c r="AZ8" i="185"/>
  <c r="AI8" i="185"/>
  <c r="AH8" i="185"/>
  <c r="AG8" i="185"/>
  <c r="AF8" i="185"/>
  <c r="AE8" i="185"/>
  <c r="AD8" i="185"/>
  <c r="AY8" i="185" s="1"/>
  <c r="BA8" i="185" s="1"/>
  <c r="AC8" i="185"/>
  <c r="AB8" i="185"/>
  <c r="Q8" i="185"/>
  <c r="O8" i="185"/>
  <c r="B8" i="185"/>
  <c r="BD7" i="185"/>
  <c r="AA7" i="185" s="1"/>
  <c r="BC7" i="185"/>
  <c r="AY7" i="185"/>
  <c r="AF7" i="185"/>
  <c r="AE7" i="185"/>
  <c r="AD7" i="185"/>
  <c r="AC7" i="185"/>
  <c r="AB7" i="185"/>
  <c r="AG5" i="185" s="1"/>
  <c r="Q7" i="185"/>
  <c r="O7" i="185"/>
  <c r="B7" i="185"/>
  <c r="BC6" i="185"/>
  <c r="BA6" i="185"/>
  <c r="AZ6" i="185"/>
  <c r="AY6" i="185"/>
  <c r="BD6" i="185" s="1"/>
  <c r="AC6" i="185"/>
  <c r="AB6" i="185"/>
  <c r="AD5" i="185" s="1"/>
  <c r="AA6" i="185"/>
  <c r="Q6" i="185"/>
  <c r="O6" i="185"/>
  <c r="B6" i="185"/>
  <c r="AV5" i="185"/>
  <c r="AP5" i="185"/>
  <c r="AJ5" i="185"/>
  <c r="Q5" i="185"/>
  <c r="O5" i="185"/>
  <c r="B5" i="185"/>
  <c r="Q4" i="185"/>
  <c r="O4" i="185"/>
  <c r="B4" i="185"/>
  <c r="AB1" i="185"/>
  <c r="Y42" i="184"/>
  <c r="W42" i="184"/>
  <c r="T42" i="184"/>
  <c r="R42" i="184"/>
  <c r="J42" i="184"/>
  <c r="Y41" i="184"/>
  <c r="W41" i="184"/>
  <c r="T41" i="184"/>
  <c r="R41" i="184"/>
  <c r="J41" i="184"/>
  <c r="Y40" i="184"/>
  <c r="W40" i="184"/>
  <c r="T40" i="184"/>
  <c r="R40" i="184"/>
  <c r="Q40" i="184"/>
  <c r="O40" i="184"/>
  <c r="L40" i="184"/>
  <c r="J40" i="184"/>
  <c r="I40" i="184"/>
  <c r="G40" i="184"/>
  <c r="D40" i="184"/>
  <c r="Y39" i="184"/>
  <c r="W39" i="184"/>
  <c r="T39" i="184"/>
  <c r="R39" i="184"/>
  <c r="Q39" i="184"/>
  <c r="O39" i="184"/>
  <c r="L39" i="184"/>
  <c r="J39" i="184"/>
  <c r="I39" i="184"/>
  <c r="G39" i="184"/>
  <c r="D39" i="184"/>
  <c r="Y38" i="184"/>
  <c r="W38" i="184"/>
  <c r="T38" i="184"/>
  <c r="Q38" i="184"/>
  <c r="O38" i="184"/>
  <c r="L38" i="184"/>
  <c r="J38" i="184"/>
  <c r="I38" i="184"/>
  <c r="G38" i="184"/>
  <c r="D38" i="184"/>
  <c r="Q37" i="184"/>
  <c r="O37" i="184"/>
  <c r="L37" i="184"/>
  <c r="J37" i="184"/>
  <c r="I37" i="184"/>
  <c r="G37" i="184"/>
  <c r="D37" i="184"/>
  <c r="AU36" i="184"/>
  <c r="AT36" i="184"/>
  <c r="AS36" i="184"/>
  <c r="AR36" i="184"/>
  <c r="AQ36" i="184"/>
  <c r="AP36" i="184"/>
  <c r="AO36" i="184"/>
  <c r="AN36" i="184"/>
  <c r="AM36" i="184"/>
  <c r="AL36" i="184"/>
  <c r="AK36" i="184"/>
  <c r="AJ36" i="184"/>
  <c r="AI36" i="184"/>
  <c r="AH36" i="184"/>
  <c r="AG36" i="184"/>
  <c r="AF36" i="184"/>
  <c r="AE36" i="184"/>
  <c r="AD36" i="184"/>
  <c r="AY36" i="184" s="1"/>
  <c r="Q36" i="184"/>
  <c r="O36" i="184"/>
  <c r="L36" i="184"/>
  <c r="J36" i="184"/>
  <c r="I36" i="184"/>
  <c r="G36" i="184"/>
  <c r="D36" i="184"/>
  <c r="AR35" i="184"/>
  <c r="AQ35" i="184"/>
  <c r="AP35" i="184"/>
  <c r="AO35" i="184"/>
  <c r="AN35" i="184"/>
  <c r="AM35" i="184"/>
  <c r="AL35" i="184"/>
  <c r="AK35" i="184"/>
  <c r="AJ35" i="184"/>
  <c r="AI35" i="184"/>
  <c r="AH35" i="184"/>
  <c r="AG35" i="184"/>
  <c r="AF35" i="184"/>
  <c r="AE35" i="184"/>
  <c r="AD35" i="184"/>
  <c r="AY35" i="184" s="1"/>
  <c r="Q35" i="184"/>
  <c r="O35" i="184"/>
  <c r="L35" i="184"/>
  <c r="J35" i="184"/>
  <c r="I35" i="184"/>
  <c r="G35" i="184"/>
  <c r="D35" i="184"/>
  <c r="AO34" i="184"/>
  <c r="AN34" i="184"/>
  <c r="AM34" i="184"/>
  <c r="AL34" i="184"/>
  <c r="AK34" i="184"/>
  <c r="AJ34" i="184"/>
  <c r="AI34" i="184"/>
  <c r="AH34" i="184"/>
  <c r="AG34" i="184"/>
  <c r="AF34" i="184"/>
  <c r="AE34" i="184"/>
  <c r="AD34" i="184"/>
  <c r="AY34" i="184" s="1"/>
  <c r="Q34" i="184"/>
  <c r="O34" i="184"/>
  <c r="L34" i="184"/>
  <c r="J34" i="184"/>
  <c r="I34" i="184"/>
  <c r="G34" i="184"/>
  <c r="D34" i="184"/>
  <c r="AL33" i="184"/>
  <c r="AK33" i="184"/>
  <c r="AJ33" i="184"/>
  <c r="AI33" i="184"/>
  <c r="AH33" i="184"/>
  <c r="AG33" i="184"/>
  <c r="AF33" i="184"/>
  <c r="AE33" i="184"/>
  <c r="AY33" i="184" s="1"/>
  <c r="AD33" i="184"/>
  <c r="J33" i="184"/>
  <c r="AI32" i="184"/>
  <c r="AH32" i="184"/>
  <c r="AG32" i="184"/>
  <c r="AF32" i="184"/>
  <c r="AE32" i="184"/>
  <c r="AD32" i="184"/>
  <c r="AY32" i="184" s="1"/>
  <c r="R32" i="184"/>
  <c r="J32" i="184"/>
  <c r="AF31" i="184"/>
  <c r="AE31" i="184"/>
  <c r="AY31" i="184" s="1"/>
  <c r="AD31" i="184"/>
  <c r="Y31" i="184"/>
  <c r="W31" i="184"/>
  <c r="T31" i="184"/>
  <c r="R31" i="184"/>
  <c r="Q31" i="184"/>
  <c r="O31" i="184"/>
  <c r="L31" i="184"/>
  <c r="J31" i="184"/>
  <c r="I31" i="184"/>
  <c r="G31" i="184"/>
  <c r="D31" i="184"/>
  <c r="AY30" i="184"/>
  <c r="BC30" i="184" s="1"/>
  <c r="Y30" i="184"/>
  <c r="W30" i="184"/>
  <c r="T30" i="184"/>
  <c r="R30" i="184"/>
  <c r="Q30" i="184"/>
  <c r="O30" i="184"/>
  <c r="L30" i="184"/>
  <c r="J30" i="184"/>
  <c r="I30" i="184"/>
  <c r="G30" i="184"/>
  <c r="D30" i="184"/>
  <c r="AV29" i="184"/>
  <c r="AS29" i="184"/>
  <c r="AB29" i="184"/>
  <c r="Y29" i="184"/>
  <c r="W29" i="184"/>
  <c r="T29" i="184"/>
  <c r="R29" i="184"/>
  <c r="Q29" i="184"/>
  <c r="O29" i="184"/>
  <c r="L29" i="184"/>
  <c r="J29" i="184"/>
  <c r="I29" i="184"/>
  <c r="G29" i="184"/>
  <c r="D29" i="184"/>
  <c r="Y28" i="184"/>
  <c r="W28" i="184"/>
  <c r="T28" i="184"/>
  <c r="R28" i="184"/>
  <c r="Q28" i="184"/>
  <c r="O28" i="184"/>
  <c r="L28" i="184"/>
  <c r="J28" i="184"/>
  <c r="I28" i="184"/>
  <c r="G28" i="184"/>
  <c r="D28" i="184"/>
  <c r="Y27" i="184"/>
  <c r="W27" i="184"/>
  <c r="T27" i="184"/>
  <c r="R27" i="184"/>
  <c r="Q27" i="184"/>
  <c r="O27" i="184"/>
  <c r="L27" i="184"/>
  <c r="J27" i="184"/>
  <c r="I27" i="184"/>
  <c r="G27" i="184"/>
  <c r="D27" i="184"/>
  <c r="BK26" i="184"/>
  <c r="BG26" i="184"/>
  <c r="Y26" i="184"/>
  <c r="W26" i="184"/>
  <c r="T26" i="184"/>
  <c r="R26" i="184"/>
  <c r="Q26" i="184"/>
  <c r="O26" i="184"/>
  <c r="L26" i="184"/>
  <c r="J26" i="184"/>
  <c r="I26" i="184"/>
  <c r="G26" i="184"/>
  <c r="D26" i="184"/>
  <c r="Y25" i="184"/>
  <c r="W25" i="184"/>
  <c r="T25" i="184"/>
  <c r="R25" i="184"/>
  <c r="Q25" i="184"/>
  <c r="O25" i="184"/>
  <c r="L25" i="184"/>
  <c r="J25" i="184"/>
  <c r="I25" i="184"/>
  <c r="G25" i="184"/>
  <c r="D25" i="184"/>
  <c r="Y24" i="184"/>
  <c r="AC36" i="184" s="1"/>
  <c r="W24" i="184"/>
  <c r="T24" i="184"/>
  <c r="R24" i="184"/>
  <c r="Q24" i="184"/>
  <c r="O24" i="184"/>
  <c r="L24" i="184"/>
  <c r="J24" i="184"/>
  <c r="I24" i="184"/>
  <c r="G24" i="184"/>
  <c r="D24" i="184"/>
  <c r="Y23" i="184"/>
  <c r="W23" i="184"/>
  <c r="T23" i="184"/>
  <c r="R23" i="184"/>
  <c r="Q23" i="184"/>
  <c r="O23" i="184"/>
  <c r="L23" i="184"/>
  <c r="J23" i="184"/>
  <c r="I23" i="184"/>
  <c r="G23" i="184"/>
  <c r="D23" i="184"/>
  <c r="BK22" i="184"/>
  <c r="BG22" i="184"/>
  <c r="AU22" i="184"/>
  <c r="AT22" i="184"/>
  <c r="AS22" i="184"/>
  <c r="AR22" i="184"/>
  <c r="AQ22" i="184"/>
  <c r="AP22" i="184"/>
  <c r="AO22" i="184"/>
  <c r="AN22" i="184"/>
  <c r="AM22" i="184"/>
  <c r="AL22" i="184"/>
  <c r="AK22" i="184"/>
  <c r="AJ22" i="184"/>
  <c r="AI22" i="184"/>
  <c r="AH22" i="184"/>
  <c r="AG22" i="184"/>
  <c r="AF22" i="184"/>
  <c r="AE22" i="184"/>
  <c r="AD22" i="184"/>
  <c r="AY22" i="184" s="1"/>
  <c r="BC22" i="184" s="1"/>
  <c r="AC22" i="184"/>
  <c r="AB22" i="184"/>
  <c r="Y22" i="184"/>
  <c r="W22" i="184"/>
  <c r="T22" i="184"/>
  <c r="R22" i="184"/>
  <c r="Q22" i="184"/>
  <c r="O22" i="184"/>
  <c r="L22" i="184"/>
  <c r="J22" i="184"/>
  <c r="I22" i="184"/>
  <c r="G22" i="184"/>
  <c r="D22" i="184"/>
  <c r="AZ21" i="184"/>
  <c r="AR21" i="184"/>
  <c r="AQ21" i="184"/>
  <c r="AP21" i="184"/>
  <c r="AO21" i="184"/>
  <c r="AN21" i="184"/>
  <c r="AM21" i="184"/>
  <c r="AL21" i="184"/>
  <c r="AK21" i="184"/>
  <c r="AJ21" i="184"/>
  <c r="AI21" i="184"/>
  <c r="AH21" i="184"/>
  <c r="AG21" i="184"/>
  <c r="AF21" i="184"/>
  <c r="AE21" i="184"/>
  <c r="AD21" i="184"/>
  <c r="AY21" i="184" s="1"/>
  <c r="AC21" i="184"/>
  <c r="AB21" i="184"/>
  <c r="Y21" i="184"/>
  <c r="W21" i="184"/>
  <c r="T21" i="184"/>
  <c r="R21" i="184"/>
  <c r="Q21" i="184"/>
  <c r="O21" i="184"/>
  <c r="L21" i="184"/>
  <c r="J21" i="184"/>
  <c r="I21" i="184"/>
  <c r="G21" i="184"/>
  <c r="D21" i="184"/>
  <c r="BH20" i="184"/>
  <c r="AO20" i="184"/>
  <c r="AN20" i="184"/>
  <c r="AM20" i="184"/>
  <c r="AL20" i="184"/>
  <c r="AK20" i="184"/>
  <c r="AJ20" i="184"/>
  <c r="AI20" i="184"/>
  <c r="AH20" i="184"/>
  <c r="AG20" i="184"/>
  <c r="AF20" i="184"/>
  <c r="AE20" i="184"/>
  <c r="AD20" i="184"/>
  <c r="AY20" i="184" s="1"/>
  <c r="AC20" i="184"/>
  <c r="AB20" i="184"/>
  <c r="Y20" i="184"/>
  <c r="W20" i="184"/>
  <c r="T20" i="184"/>
  <c r="R20" i="184"/>
  <c r="Q20" i="184"/>
  <c r="O20" i="184"/>
  <c r="L20" i="184"/>
  <c r="J20" i="184"/>
  <c r="I20" i="184"/>
  <c r="G20" i="184"/>
  <c r="D20" i="184"/>
  <c r="BD19" i="184"/>
  <c r="AA19" i="184" s="1"/>
  <c r="AL19" i="184"/>
  <c r="AK19" i="184"/>
  <c r="AJ19" i="184"/>
  <c r="AI19" i="184"/>
  <c r="AH19" i="184"/>
  <c r="AG19" i="184"/>
  <c r="AF19" i="184"/>
  <c r="AE19" i="184"/>
  <c r="AY19" i="184" s="1"/>
  <c r="AD19" i="184"/>
  <c r="AC19" i="184"/>
  <c r="AB19" i="184"/>
  <c r="Y19" i="184"/>
  <c r="W19" i="184"/>
  <c r="T19" i="184"/>
  <c r="R19" i="184"/>
  <c r="Q19" i="184"/>
  <c r="O19" i="184"/>
  <c r="L19" i="184"/>
  <c r="J19" i="184"/>
  <c r="I19" i="184"/>
  <c r="G19" i="184"/>
  <c r="D19" i="184"/>
  <c r="AI18" i="184"/>
  <c r="AH18" i="184"/>
  <c r="AG18" i="184"/>
  <c r="AF18" i="184"/>
  <c r="AY18" i="184" s="1"/>
  <c r="AE18" i="184"/>
  <c r="AD18" i="184"/>
  <c r="AC18" i="184"/>
  <c r="AB18" i="184"/>
  <c r="AJ15" i="184" s="1"/>
  <c r="Y18" i="184"/>
  <c r="W18" i="184"/>
  <c r="T18" i="184"/>
  <c r="R18" i="184"/>
  <c r="Q18" i="184"/>
  <c r="O18" i="184"/>
  <c r="L18" i="184"/>
  <c r="J18" i="184"/>
  <c r="I18" i="184"/>
  <c r="G18" i="184"/>
  <c r="D18" i="184"/>
  <c r="AF17" i="184"/>
  <c r="AE17" i="184"/>
  <c r="AD17" i="184"/>
  <c r="AC17" i="184"/>
  <c r="AB17" i="184"/>
  <c r="Y17" i="184"/>
  <c r="W17" i="184"/>
  <c r="T17" i="184"/>
  <c r="R17" i="184"/>
  <c r="Q17" i="184"/>
  <c r="O17" i="184"/>
  <c r="L17" i="184"/>
  <c r="J17" i="184"/>
  <c r="I17" i="184"/>
  <c r="G17" i="184"/>
  <c r="D17" i="184"/>
  <c r="BH16" i="184"/>
  <c r="AY16" i="184"/>
  <c r="AC16" i="184"/>
  <c r="AB16" i="184"/>
  <c r="Y16" i="184"/>
  <c r="W16" i="184"/>
  <c r="T16" i="184"/>
  <c r="R16" i="184"/>
  <c r="Q16" i="184"/>
  <c r="O16" i="184"/>
  <c r="L16" i="184"/>
  <c r="J16" i="184"/>
  <c r="I16" i="184"/>
  <c r="G16" i="184"/>
  <c r="D16" i="184"/>
  <c r="AV15" i="184"/>
  <c r="AS15" i="184"/>
  <c r="AP15" i="184"/>
  <c r="AM15" i="184"/>
  <c r="AG15" i="184"/>
  <c r="AD15" i="184"/>
  <c r="Y15" i="184"/>
  <c r="W15" i="184"/>
  <c r="T15" i="184"/>
  <c r="R15" i="184"/>
  <c r="Q15" i="184"/>
  <c r="O15" i="184"/>
  <c r="L15" i="184"/>
  <c r="J15" i="184"/>
  <c r="I15" i="184"/>
  <c r="G15" i="184"/>
  <c r="D15" i="184"/>
  <c r="Y14" i="184"/>
  <c r="W14" i="184"/>
  <c r="T14" i="184"/>
  <c r="R14" i="184"/>
  <c r="Q14" i="184"/>
  <c r="O14" i="184"/>
  <c r="L14" i="184"/>
  <c r="J14" i="184"/>
  <c r="I14" i="184"/>
  <c r="G14" i="184"/>
  <c r="D14" i="184"/>
  <c r="BH12" i="184"/>
  <c r="AU12" i="184"/>
  <c r="AT12" i="184"/>
  <c r="AS12" i="184"/>
  <c r="AR12" i="184"/>
  <c r="AQ12" i="184"/>
  <c r="AP12" i="184"/>
  <c r="AO12" i="184"/>
  <c r="AN12" i="184"/>
  <c r="AM12" i="184"/>
  <c r="AL12" i="184"/>
  <c r="AK12" i="184"/>
  <c r="AJ12" i="184"/>
  <c r="AI12" i="184"/>
  <c r="AH12" i="184"/>
  <c r="AG12" i="184"/>
  <c r="AF12" i="184"/>
  <c r="AY12" i="184" s="1"/>
  <c r="AE12" i="184"/>
  <c r="AD12" i="184"/>
  <c r="AC12" i="184"/>
  <c r="AB12" i="184"/>
  <c r="AV5" i="184" s="1"/>
  <c r="J12" i="184"/>
  <c r="R12" i="184" s="1"/>
  <c r="AZ11" i="184"/>
  <c r="AR11" i="184"/>
  <c r="AQ11" i="184"/>
  <c r="AP11" i="184"/>
  <c r="AO11" i="184"/>
  <c r="AN11" i="184"/>
  <c r="AM11" i="184"/>
  <c r="AL11" i="184"/>
  <c r="AK11" i="184"/>
  <c r="AJ11" i="184"/>
  <c r="AI11" i="184"/>
  <c r="AH11" i="184"/>
  <c r="AG11" i="184"/>
  <c r="AF11" i="184"/>
  <c r="AE11" i="184"/>
  <c r="AD11" i="184"/>
  <c r="AY11" i="184" s="1"/>
  <c r="AC11" i="184"/>
  <c r="AB11" i="184"/>
  <c r="AO10" i="184"/>
  <c r="AN10" i="184"/>
  <c r="AM10" i="184"/>
  <c r="AL10" i="184"/>
  <c r="AK10" i="184"/>
  <c r="AJ10" i="184"/>
  <c r="AI10" i="184"/>
  <c r="AH10" i="184"/>
  <c r="AG10" i="184"/>
  <c r="AF10" i="184"/>
  <c r="AE10" i="184"/>
  <c r="AD10" i="184"/>
  <c r="AY10" i="184" s="1"/>
  <c r="AC10" i="184"/>
  <c r="AB10" i="184"/>
  <c r="Q10" i="184"/>
  <c r="O10" i="184"/>
  <c r="B10" i="184"/>
  <c r="AL9" i="184"/>
  <c r="AK9" i="184"/>
  <c r="AJ9" i="184"/>
  <c r="AI9" i="184"/>
  <c r="AH9" i="184"/>
  <c r="AG9" i="184"/>
  <c r="AF9" i="184"/>
  <c r="AE9" i="184"/>
  <c r="AY9" i="184" s="1"/>
  <c r="AD9" i="184"/>
  <c r="AC9" i="184"/>
  <c r="AB9" i="184"/>
  <c r="Q9" i="184"/>
  <c r="O9" i="184"/>
  <c r="B9" i="184"/>
  <c r="BH8" i="184"/>
  <c r="AI8" i="184"/>
  <c r="AH8" i="184"/>
  <c r="AG8" i="184"/>
  <c r="AF8" i="184"/>
  <c r="AY8" i="184" s="1"/>
  <c r="AE8" i="184"/>
  <c r="AD8" i="184"/>
  <c r="AC8" i="184"/>
  <c r="AB8" i="184"/>
  <c r="AJ5" i="184" s="1"/>
  <c r="Q8" i="184"/>
  <c r="O8" i="184"/>
  <c r="B8" i="184"/>
  <c r="BC7" i="184"/>
  <c r="AF7" i="184"/>
  <c r="AE7" i="184"/>
  <c r="AY7" i="184" s="1"/>
  <c r="AD7" i="184"/>
  <c r="AC7" i="184"/>
  <c r="AB7" i="184"/>
  <c r="Q7" i="184"/>
  <c r="O7" i="184"/>
  <c r="B7" i="184"/>
  <c r="BD6" i="184"/>
  <c r="AZ6" i="184"/>
  <c r="AY6" i="184"/>
  <c r="AC6" i="184"/>
  <c r="AB6" i="184"/>
  <c r="AA6" i="184"/>
  <c r="Q6" i="184"/>
  <c r="O6" i="184"/>
  <c r="B6" i="184"/>
  <c r="AS5" i="184"/>
  <c r="AP5" i="184"/>
  <c r="AM5" i="184"/>
  <c r="AG5" i="184"/>
  <c r="AD5" i="184"/>
  <c r="Q5" i="184"/>
  <c r="O5" i="184"/>
  <c r="B5" i="184"/>
  <c r="Q4" i="184"/>
  <c r="O4" i="184"/>
  <c r="B4" i="184"/>
  <c r="AB1" i="184"/>
  <c r="Y44" i="183"/>
  <c r="Q44" i="183"/>
  <c r="I44" i="183"/>
  <c r="Y43" i="183"/>
  <c r="W43" i="183"/>
  <c r="T43" i="183"/>
  <c r="Q43" i="183"/>
  <c r="J43" i="183"/>
  <c r="I43" i="183"/>
  <c r="Y42" i="183"/>
  <c r="W42" i="183"/>
  <c r="T42" i="183"/>
  <c r="Q42" i="183"/>
  <c r="L42" i="183"/>
  <c r="J42" i="183"/>
  <c r="I42" i="183"/>
  <c r="D42" i="183"/>
  <c r="Y41" i="183"/>
  <c r="W41" i="183"/>
  <c r="T41" i="183"/>
  <c r="Q41" i="183"/>
  <c r="O41" i="183"/>
  <c r="L41" i="183"/>
  <c r="J41" i="183"/>
  <c r="I41" i="183"/>
  <c r="G41" i="183"/>
  <c r="D41" i="183"/>
  <c r="Y40" i="183"/>
  <c r="W40" i="183"/>
  <c r="T40" i="183"/>
  <c r="Q40" i="183"/>
  <c r="O40" i="183"/>
  <c r="L40" i="183"/>
  <c r="J40" i="183"/>
  <c r="I40" i="183"/>
  <c r="G40" i="183"/>
  <c r="D40" i="183"/>
  <c r="Y39" i="183"/>
  <c r="W39" i="183"/>
  <c r="T39" i="183"/>
  <c r="Q39" i="183"/>
  <c r="O39" i="183"/>
  <c r="L39" i="183"/>
  <c r="J39" i="183"/>
  <c r="I39" i="183"/>
  <c r="G39" i="183"/>
  <c r="D39" i="183"/>
  <c r="Y38" i="183"/>
  <c r="W38" i="183"/>
  <c r="T38" i="183"/>
  <c r="Q38" i="183"/>
  <c r="O38" i="183"/>
  <c r="L38" i="183"/>
  <c r="J38" i="183"/>
  <c r="I38" i="183"/>
  <c r="G38" i="183"/>
  <c r="D38" i="183"/>
  <c r="Q37" i="183"/>
  <c r="O37" i="183"/>
  <c r="L37" i="183"/>
  <c r="J37" i="183"/>
  <c r="I37" i="183"/>
  <c r="G37" i="183"/>
  <c r="D37" i="183"/>
  <c r="AU36" i="183"/>
  <c r="AT36" i="183"/>
  <c r="AS36" i="183"/>
  <c r="AR36" i="183"/>
  <c r="AQ36" i="183"/>
  <c r="AP36" i="183"/>
  <c r="AO36" i="183"/>
  <c r="AN36" i="183"/>
  <c r="AM36" i="183"/>
  <c r="AL36" i="183"/>
  <c r="AK36" i="183"/>
  <c r="AJ36" i="183"/>
  <c r="AI36" i="183"/>
  <c r="AH36" i="183"/>
  <c r="AG36" i="183"/>
  <c r="AF36" i="183"/>
  <c r="AY36" i="183" s="1"/>
  <c r="AE36" i="183"/>
  <c r="AD36" i="183"/>
  <c r="Q36" i="183"/>
  <c r="O36" i="183"/>
  <c r="L36" i="183"/>
  <c r="J36" i="183"/>
  <c r="I36" i="183"/>
  <c r="G36" i="183"/>
  <c r="D36" i="183"/>
  <c r="AR35" i="183"/>
  <c r="AQ35" i="183"/>
  <c r="AP35" i="183"/>
  <c r="AO35" i="183"/>
  <c r="AN35" i="183"/>
  <c r="AM35" i="183"/>
  <c r="AL35" i="183"/>
  <c r="AK35" i="183"/>
  <c r="AJ35" i="183"/>
  <c r="AI35" i="183"/>
  <c r="AH35" i="183"/>
  <c r="AG35" i="183"/>
  <c r="AY35" i="183" s="1"/>
  <c r="AF35" i="183"/>
  <c r="AE35" i="183"/>
  <c r="AD35" i="183"/>
  <c r="Q35" i="183"/>
  <c r="O35" i="183"/>
  <c r="L35" i="183"/>
  <c r="J35" i="183"/>
  <c r="I35" i="183"/>
  <c r="G35" i="183"/>
  <c r="D35" i="183"/>
  <c r="AO34" i="183"/>
  <c r="AN34" i="183"/>
  <c r="AM34" i="183"/>
  <c r="AL34" i="183"/>
  <c r="AK34" i="183"/>
  <c r="AJ34" i="183"/>
  <c r="AI34" i="183"/>
  <c r="AH34" i="183"/>
  <c r="AG34" i="183"/>
  <c r="AF34" i="183"/>
  <c r="AE34" i="183"/>
  <c r="AD34" i="183"/>
  <c r="AY34" i="183" s="1"/>
  <c r="J34" i="183"/>
  <c r="AL33" i="183"/>
  <c r="AK33" i="183"/>
  <c r="AJ33" i="183"/>
  <c r="AI33" i="183"/>
  <c r="AH33" i="183"/>
  <c r="AG33" i="183"/>
  <c r="AF33" i="183"/>
  <c r="AE33" i="183"/>
  <c r="AY33" i="183" s="1"/>
  <c r="AD33" i="183"/>
  <c r="O33" i="183"/>
  <c r="L33" i="183"/>
  <c r="J33" i="183"/>
  <c r="G33" i="183"/>
  <c r="D33" i="183"/>
  <c r="AI32" i="183"/>
  <c r="AH32" i="183"/>
  <c r="AG32" i="183"/>
  <c r="AF32" i="183"/>
  <c r="AY32" i="183" s="1"/>
  <c r="AE32" i="183"/>
  <c r="AD32" i="183"/>
  <c r="R32" i="183"/>
  <c r="J32" i="183"/>
  <c r="AF31" i="183"/>
  <c r="AE31" i="183"/>
  <c r="AD31" i="183"/>
  <c r="Y31" i="183"/>
  <c r="W31" i="183"/>
  <c r="T31" i="183"/>
  <c r="R31" i="183"/>
  <c r="Q31" i="183"/>
  <c r="O31" i="183"/>
  <c r="L31" i="183"/>
  <c r="J31" i="183"/>
  <c r="I31" i="183"/>
  <c r="G31" i="183"/>
  <c r="D31" i="183"/>
  <c r="AY30" i="183"/>
  <c r="BD30" i="183" s="1"/>
  <c r="Y30" i="183"/>
  <c r="W30" i="183"/>
  <c r="T30" i="183"/>
  <c r="R30" i="183"/>
  <c r="Q30" i="183"/>
  <c r="O30" i="183"/>
  <c r="L30" i="183"/>
  <c r="J30" i="183"/>
  <c r="I30" i="183"/>
  <c r="G30" i="183"/>
  <c r="D30" i="183"/>
  <c r="AV29" i="183"/>
  <c r="AS29" i="183"/>
  <c r="AB29" i="183"/>
  <c r="Y29" i="183"/>
  <c r="W29" i="183"/>
  <c r="T29" i="183"/>
  <c r="R29" i="183"/>
  <c r="Q29" i="183"/>
  <c r="O29" i="183"/>
  <c r="L29" i="183"/>
  <c r="J29" i="183"/>
  <c r="I29" i="183"/>
  <c r="G29" i="183"/>
  <c r="D29" i="183"/>
  <c r="Y28" i="183"/>
  <c r="W28" i="183"/>
  <c r="T28" i="183"/>
  <c r="R28" i="183"/>
  <c r="Q28" i="183"/>
  <c r="O28" i="183"/>
  <c r="L28" i="183"/>
  <c r="J28" i="183"/>
  <c r="I28" i="183"/>
  <c r="G28" i="183"/>
  <c r="D28" i="183"/>
  <c r="Y27" i="183"/>
  <c r="W27" i="183"/>
  <c r="T27" i="183"/>
  <c r="R27" i="183"/>
  <c r="Q27" i="183"/>
  <c r="O27" i="183"/>
  <c r="L27" i="183"/>
  <c r="J27" i="183"/>
  <c r="I27" i="183"/>
  <c r="G27" i="183"/>
  <c r="D27" i="183"/>
  <c r="BK26" i="183"/>
  <c r="BG26" i="183"/>
  <c r="Y26" i="183"/>
  <c r="W26" i="183"/>
  <c r="T26" i="183"/>
  <c r="R26" i="183"/>
  <c r="Q26" i="183"/>
  <c r="O26" i="183"/>
  <c r="L26" i="183"/>
  <c r="J26" i="183"/>
  <c r="I26" i="183"/>
  <c r="G26" i="183"/>
  <c r="D26" i="183"/>
  <c r="Y25" i="183"/>
  <c r="W25" i="183"/>
  <c r="T25" i="183"/>
  <c r="R25" i="183"/>
  <c r="Q25" i="183"/>
  <c r="O25" i="183"/>
  <c r="L25" i="183"/>
  <c r="J25" i="183"/>
  <c r="I25" i="183"/>
  <c r="G25" i="183"/>
  <c r="D25" i="183"/>
  <c r="Y24" i="183"/>
  <c r="AC36" i="183" s="1"/>
  <c r="W24" i="183"/>
  <c r="T24" i="183"/>
  <c r="R24" i="183"/>
  <c r="Q24" i="183"/>
  <c r="O24" i="183"/>
  <c r="L24" i="183"/>
  <c r="J24" i="183"/>
  <c r="I24" i="183"/>
  <c r="G24" i="183"/>
  <c r="D24" i="183"/>
  <c r="Y23" i="183"/>
  <c r="W23" i="183"/>
  <c r="T23" i="183"/>
  <c r="R23" i="183"/>
  <c r="Q23" i="183"/>
  <c r="O23" i="183"/>
  <c r="L23" i="183"/>
  <c r="J23" i="183"/>
  <c r="I23" i="183"/>
  <c r="G23" i="183"/>
  <c r="D23" i="183"/>
  <c r="BK22" i="183"/>
  <c r="BG22" i="183"/>
  <c r="BC22" i="183"/>
  <c r="AU22" i="183"/>
  <c r="AT22" i="183"/>
  <c r="AS22" i="183"/>
  <c r="AR22" i="183"/>
  <c r="AQ22" i="183"/>
  <c r="AP22" i="183"/>
  <c r="AO22" i="183"/>
  <c r="AN22" i="183"/>
  <c r="AM22" i="183"/>
  <c r="AL22" i="183"/>
  <c r="AK22" i="183"/>
  <c r="AJ22" i="183"/>
  <c r="AI22" i="183"/>
  <c r="AH22" i="183"/>
  <c r="AG22" i="183"/>
  <c r="AF22" i="183"/>
  <c r="AE22" i="183"/>
  <c r="AD22" i="183"/>
  <c r="AY22" i="183" s="1"/>
  <c r="AC22" i="183"/>
  <c r="AB22" i="183"/>
  <c r="Y22" i="183"/>
  <c r="W22" i="183"/>
  <c r="T22" i="183"/>
  <c r="R22" i="183"/>
  <c r="Q22" i="183"/>
  <c r="O22" i="183"/>
  <c r="L22" i="183"/>
  <c r="J22" i="183"/>
  <c r="I22" i="183"/>
  <c r="G22" i="183"/>
  <c r="D22" i="183"/>
  <c r="AR21" i="183"/>
  <c r="AQ21" i="183"/>
  <c r="AP21" i="183"/>
  <c r="AO21" i="183"/>
  <c r="AN21" i="183"/>
  <c r="AM21" i="183"/>
  <c r="AL21" i="183"/>
  <c r="AK21" i="183"/>
  <c r="AJ21" i="183"/>
  <c r="AI21" i="183"/>
  <c r="AH21" i="183"/>
  <c r="AG21" i="183"/>
  <c r="AF21" i="183"/>
  <c r="AE21" i="183"/>
  <c r="AD21" i="183"/>
  <c r="AY21" i="183" s="1"/>
  <c r="AC21" i="183"/>
  <c r="AB21" i="183"/>
  <c r="AS15" i="183" s="1"/>
  <c r="Y21" i="183"/>
  <c r="W21" i="183"/>
  <c r="T21" i="183"/>
  <c r="R21" i="183"/>
  <c r="Q21" i="183"/>
  <c r="O21" i="183"/>
  <c r="L21" i="183"/>
  <c r="J21" i="183"/>
  <c r="I21" i="183"/>
  <c r="G21" i="183"/>
  <c r="D21" i="183"/>
  <c r="BH20" i="183"/>
  <c r="AO20" i="183"/>
  <c r="AN20" i="183"/>
  <c r="AM20" i="183"/>
  <c r="AL20" i="183"/>
  <c r="AK20" i="183"/>
  <c r="AJ20" i="183"/>
  <c r="AI20" i="183"/>
  <c r="AH20" i="183"/>
  <c r="AG20" i="183"/>
  <c r="AF20" i="183"/>
  <c r="AE20" i="183"/>
  <c r="AD20" i="183"/>
  <c r="AY20" i="183" s="1"/>
  <c r="AC20" i="183"/>
  <c r="AB20" i="183"/>
  <c r="AP15" i="183" s="1"/>
  <c r="Y20" i="183"/>
  <c r="W20" i="183"/>
  <c r="T20" i="183"/>
  <c r="R20" i="183"/>
  <c r="Q20" i="183"/>
  <c r="O20" i="183"/>
  <c r="L20" i="183"/>
  <c r="J20" i="183"/>
  <c r="I20" i="183"/>
  <c r="G20" i="183"/>
  <c r="D20" i="183"/>
  <c r="AL19" i="183"/>
  <c r="AK19" i="183"/>
  <c r="AJ19" i="183"/>
  <c r="AI19" i="183"/>
  <c r="AH19" i="183"/>
  <c r="AG19" i="183"/>
  <c r="AF19" i="183"/>
  <c r="AE19" i="183"/>
  <c r="AD19" i="183"/>
  <c r="AY19" i="183" s="1"/>
  <c r="AC19" i="183"/>
  <c r="AB19" i="183"/>
  <c r="Y19" i="183"/>
  <c r="W19" i="183"/>
  <c r="T19" i="183"/>
  <c r="R19" i="183"/>
  <c r="Q19" i="183"/>
  <c r="O19" i="183"/>
  <c r="L19" i="183"/>
  <c r="J19" i="183"/>
  <c r="I19" i="183"/>
  <c r="G19" i="183"/>
  <c r="D19" i="183"/>
  <c r="AI18" i="183"/>
  <c r="AH18" i="183"/>
  <c r="AG18" i="183"/>
  <c r="AF18" i="183"/>
  <c r="AE18" i="183"/>
  <c r="AY18" i="183" s="1"/>
  <c r="AD18" i="183"/>
  <c r="AC18" i="183"/>
  <c r="AB18" i="183"/>
  <c r="AJ15" i="183" s="1"/>
  <c r="Y18" i="183"/>
  <c r="W18" i="183"/>
  <c r="T18" i="183"/>
  <c r="R18" i="183"/>
  <c r="Q18" i="183"/>
  <c r="O18" i="183"/>
  <c r="L18" i="183"/>
  <c r="J18" i="183"/>
  <c r="I18" i="183"/>
  <c r="G18" i="183"/>
  <c r="D18" i="183"/>
  <c r="AF17" i="183"/>
  <c r="AE17" i="183"/>
  <c r="AD17" i="183"/>
  <c r="AC17" i="183"/>
  <c r="AB17" i="183"/>
  <c r="Y17" i="183"/>
  <c r="W17" i="183"/>
  <c r="T17" i="183"/>
  <c r="R17" i="183"/>
  <c r="Q17" i="183"/>
  <c r="O17" i="183"/>
  <c r="L17" i="183"/>
  <c r="J17" i="183"/>
  <c r="I17" i="183"/>
  <c r="G17" i="183"/>
  <c r="D17" i="183"/>
  <c r="BH16" i="183"/>
  <c r="AY16" i="183"/>
  <c r="AC16" i="183"/>
  <c r="AB16" i="183"/>
  <c r="Y16" i="183"/>
  <c r="W16" i="183"/>
  <c r="T16" i="183"/>
  <c r="R16" i="183"/>
  <c r="Q16" i="183"/>
  <c r="O16" i="183"/>
  <c r="L16" i="183"/>
  <c r="J16" i="183"/>
  <c r="I16" i="183"/>
  <c r="G16" i="183"/>
  <c r="D16" i="183"/>
  <c r="AV15" i="183"/>
  <c r="AM15" i="183"/>
  <c r="AG15" i="183"/>
  <c r="AD15" i="183"/>
  <c r="Y15" i="183"/>
  <c r="W15" i="183"/>
  <c r="T15" i="183"/>
  <c r="R15" i="183"/>
  <c r="Q15" i="183"/>
  <c r="O15" i="183"/>
  <c r="L15" i="183"/>
  <c r="J15" i="183"/>
  <c r="I15" i="183"/>
  <c r="G15" i="183"/>
  <c r="D15" i="183"/>
  <c r="Y14" i="183"/>
  <c r="W14" i="183"/>
  <c r="T14" i="183"/>
  <c r="R14" i="183"/>
  <c r="Q14" i="183"/>
  <c r="O14" i="183"/>
  <c r="L14" i="183"/>
  <c r="J14" i="183"/>
  <c r="I14" i="183"/>
  <c r="G14" i="183"/>
  <c r="D14" i="183"/>
  <c r="BH12" i="183"/>
  <c r="AU12" i="183"/>
  <c r="AT12" i="183"/>
  <c r="AS12" i="183"/>
  <c r="AR12" i="183"/>
  <c r="AQ12" i="183"/>
  <c r="AP12" i="183"/>
  <c r="AO12" i="183"/>
  <c r="AN12" i="183"/>
  <c r="AM12" i="183"/>
  <c r="AL12" i="183"/>
  <c r="AK12" i="183"/>
  <c r="AJ12" i="183"/>
  <c r="AI12" i="183"/>
  <c r="AH12" i="183"/>
  <c r="AG12" i="183"/>
  <c r="AF12" i="183"/>
  <c r="AE12" i="183"/>
  <c r="AY12" i="183" s="1"/>
  <c r="AD12" i="183"/>
  <c r="AC12" i="183"/>
  <c r="AB12" i="183"/>
  <c r="AV5" i="183" s="1"/>
  <c r="R12" i="183"/>
  <c r="J12" i="183"/>
  <c r="AR11" i="183"/>
  <c r="AQ11" i="183"/>
  <c r="AP11" i="183"/>
  <c r="AO11" i="183"/>
  <c r="AN11" i="183"/>
  <c r="AM11" i="183"/>
  <c r="AL11" i="183"/>
  <c r="AK11" i="183"/>
  <c r="AJ11" i="183"/>
  <c r="AI11" i="183"/>
  <c r="AH11" i="183"/>
  <c r="AG11" i="183"/>
  <c r="AF11" i="183"/>
  <c r="AE11" i="183"/>
  <c r="AD11" i="183"/>
  <c r="AY11" i="183" s="1"/>
  <c r="AC11" i="183"/>
  <c r="AB11" i="183"/>
  <c r="AS5" i="183" s="1"/>
  <c r="AO10" i="183"/>
  <c r="AN10" i="183"/>
  <c r="AM10" i="183"/>
  <c r="AL10" i="183"/>
  <c r="AK10" i="183"/>
  <c r="AJ10" i="183"/>
  <c r="AI10" i="183"/>
  <c r="AH10" i="183"/>
  <c r="AG10" i="183"/>
  <c r="AF10" i="183"/>
  <c r="AE10" i="183"/>
  <c r="AD10" i="183"/>
  <c r="AY10" i="183" s="1"/>
  <c r="AC10" i="183"/>
  <c r="AB10" i="183"/>
  <c r="AP5" i="183" s="1"/>
  <c r="O10" i="183"/>
  <c r="B10" i="183"/>
  <c r="AL9" i="183"/>
  <c r="AK9" i="183"/>
  <c r="AJ9" i="183"/>
  <c r="AI9" i="183"/>
  <c r="AH9" i="183"/>
  <c r="AG9" i="183"/>
  <c r="AF9" i="183"/>
  <c r="AE9" i="183"/>
  <c r="AD9" i="183"/>
  <c r="AY9" i="183" s="1"/>
  <c r="AC9" i="183"/>
  <c r="AB9" i="183"/>
  <c r="Q9" i="183"/>
  <c r="O9" i="183"/>
  <c r="B9" i="183"/>
  <c r="BH8" i="183"/>
  <c r="AI8" i="183"/>
  <c r="AH8" i="183"/>
  <c r="AG8" i="183"/>
  <c r="AF8" i="183"/>
  <c r="AE8" i="183"/>
  <c r="AY8" i="183" s="1"/>
  <c r="AD8" i="183"/>
  <c r="AC8" i="183"/>
  <c r="AB8" i="183"/>
  <c r="AJ5" i="183" s="1"/>
  <c r="Q8" i="183"/>
  <c r="O8" i="183"/>
  <c r="B8" i="183"/>
  <c r="AZ7" i="183"/>
  <c r="AF7" i="183"/>
  <c r="AE7" i="183"/>
  <c r="AD7" i="183"/>
  <c r="AY7" i="183" s="1"/>
  <c r="AC7" i="183"/>
  <c r="AB7" i="183"/>
  <c r="AG5" i="183" s="1"/>
  <c r="Q7" i="183"/>
  <c r="O7" i="183"/>
  <c r="B7" i="183"/>
  <c r="AY6" i="183"/>
  <c r="BD6" i="183" s="1"/>
  <c r="AA6" i="183" s="1"/>
  <c r="AC6" i="183"/>
  <c r="AB6" i="183"/>
  <c r="Q6" i="183"/>
  <c r="O6" i="183"/>
  <c r="B6" i="183"/>
  <c r="AM5" i="183"/>
  <c r="AD5" i="183"/>
  <c r="Q5" i="183"/>
  <c r="O5" i="183"/>
  <c r="B5" i="183"/>
  <c r="Q4" i="183"/>
  <c r="O4" i="183"/>
  <c r="B4" i="183"/>
  <c r="AB1" i="183"/>
  <c r="Y42" i="182"/>
  <c r="W42" i="182"/>
  <c r="T42" i="182"/>
  <c r="Q42" i="182"/>
  <c r="O42" i="182"/>
  <c r="L42" i="182"/>
  <c r="J42" i="182"/>
  <c r="I42" i="182"/>
  <c r="G42" i="182"/>
  <c r="D42" i="182"/>
  <c r="W41" i="182"/>
  <c r="T41" i="182"/>
  <c r="Q41" i="182"/>
  <c r="O41" i="182"/>
  <c r="L41" i="182"/>
  <c r="J41" i="182"/>
  <c r="I41" i="182"/>
  <c r="G41" i="182"/>
  <c r="D41" i="182"/>
  <c r="Y40" i="182"/>
  <c r="W40" i="182"/>
  <c r="T40" i="182"/>
  <c r="Q40" i="182"/>
  <c r="O40" i="182"/>
  <c r="L40" i="182"/>
  <c r="I40" i="182"/>
  <c r="G40" i="182"/>
  <c r="D40" i="182"/>
  <c r="I39" i="182"/>
  <c r="G39" i="182"/>
  <c r="D39" i="182"/>
  <c r="Q38" i="182"/>
  <c r="O38" i="182"/>
  <c r="L38" i="182"/>
  <c r="J38" i="182"/>
  <c r="I38" i="182"/>
  <c r="G38" i="182"/>
  <c r="D38" i="182"/>
  <c r="Q37" i="182"/>
  <c r="O37" i="182"/>
  <c r="L37" i="182"/>
  <c r="J37" i="182"/>
  <c r="I37" i="182"/>
  <c r="G37" i="182"/>
  <c r="D37" i="182"/>
  <c r="Q36" i="182"/>
  <c r="O36" i="182"/>
  <c r="L36" i="182"/>
  <c r="J36" i="182"/>
  <c r="I36" i="182"/>
  <c r="G36" i="182"/>
  <c r="D36" i="182"/>
  <c r="AX35" i="182"/>
  <c r="AR35" i="182"/>
  <c r="AQ35" i="182"/>
  <c r="AP35" i="182"/>
  <c r="AO35" i="182"/>
  <c r="AN35" i="182"/>
  <c r="AM35" i="182"/>
  <c r="AL35" i="182"/>
  <c r="AK35" i="182"/>
  <c r="AJ35" i="182"/>
  <c r="AI35" i="182"/>
  <c r="AH35" i="182"/>
  <c r="AG35" i="182"/>
  <c r="AF35" i="182"/>
  <c r="AE35" i="182"/>
  <c r="AD35" i="182"/>
  <c r="AV35" i="182" s="1"/>
  <c r="Q35" i="182"/>
  <c r="O35" i="182"/>
  <c r="L35" i="182"/>
  <c r="J35" i="182"/>
  <c r="I35" i="182"/>
  <c r="G35" i="182"/>
  <c r="D35" i="182"/>
  <c r="AO34" i="182"/>
  <c r="AN34" i="182"/>
  <c r="AM34" i="182"/>
  <c r="AL34" i="182"/>
  <c r="AK34" i="182"/>
  <c r="AJ34" i="182"/>
  <c r="AI34" i="182"/>
  <c r="AH34" i="182"/>
  <c r="AG34" i="182"/>
  <c r="AF34" i="182"/>
  <c r="AE34" i="182"/>
  <c r="AD34" i="182"/>
  <c r="Q34" i="182"/>
  <c r="O34" i="182"/>
  <c r="J34" i="182"/>
  <c r="I34" i="182"/>
  <c r="G34" i="182"/>
  <c r="AL33" i="182"/>
  <c r="AK33" i="182"/>
  <c r="AJ33" i="182"/>
  <c r="AI33" i="182"/>
  <c r="AH33" i="182"/>
  <c r="AG33" i="182"/>
  <c r="AF33" i="182"/>
  <c r="AE33" i="182"/>
  <c r="AD33" i="182"/>
  <c r="Q33" i="182"/>
  <c r="O33" i="182"/>
  <c r="L33" i="182"/>
  <c r="J33" i="182"/>
  <c r="I33" i="182"/>
  <c r="G33" i="182"/>
  <c r="D33" i="182"/>
  <c r="AZ32" i="182"/>
  <c r="AI32" i="182"/>
  <c r="AH32" i="182"/>
  <c r="AG32" i="182"/>
  <c r="AF32" i="182"/>
  <c r="AE32" i="182"/>
  <c r="AD32" i="182"/>
  <c r="AV32" i="182" s="1"/>
  <c r="R32" i="182"/>
  <c r="Q32" i="182"/>
  <c r="J32" i="182"/>
  <c r="I32" i="182"/>
  <c r="AW31" i="182"/>
  <c r="AF31" i="182"/>
  <c r="AE31" i="182"/>
  <c r="AD31" i="182"/>
  <c r="AV31" i="182" s="1"/>
  <c r="Y31" i="182"/>
  <c r="W31" i="182"/>
  <c r="T31" i="182"/>
  <c r="R31" i="182"/>
  <c r="Q31" i="182"/>
  <c r="O31" i="182"/>
  <c r="L31" i="182"/>
  <c r="J31" i="182"/>
  <c r="I31" i="182"/>
  <c r="G31" i="182"/>
  <c r="D31" i="182"/>
  <c r="AZ30" i="182"/>
  <c r="AX30" i="182"/>
  <c r="AW30" i="182"/>
  <c r="AV30" i="182"/>
  <c r="BA30" i="182" s="1"/>
  <c r="Y30" i="182"/>
  <c r="W30" i="182"/>
  <c r="T30" i="182"/>
  <c r="R30" i="182"/>
  <c r="Q30" i="182"/>
  <c r="O30" i="182"/>
  <c r="L30" i="182"/>
  <c r="J30" i="182"/>
  <c r="I30" i="182"/>
  <c r="G30" i="182"/>
  <c r="D30" i="182"/>
  <c r="AB29" i="182"/>
  <c r="Y29" i="182"/>
  <c r="W29" i="182"/>
  <c r="T29" i="182"/>
  <c r="R29" i="182"/>
  <c r="Q29" i="182"/>
  <c r="O29" i="182"/>
  <c r="L29" i="182"/>
  <c r="J29" i="182"/>
  <c r="I29" i="182"/>
  <c r="G29" i="182"/>
  <c r="D29" i="182"/>
  <c r="Y28" i="182"/>
  <c r="W28" i="182"/>
  <c r="T28" i="182"/>
  <c r="R28" i="182"/>
  <c r="Q28" i="182"/>
  <c r="O28" i="182"/>
  <c r="L28" i="182"/>
  <c r="J28" i="182"/>
  <c r="I28" i="182"/>
  <c r="G28" i="182"/>
  <c r="D28" i="182"/>
  <c r="Y27" i="182"/>
  <c r="W27" i="182"/>
  <c r="T27" i="182"/>
  <c r="R27" i="182"/>
  <c r="Q27" i="182"/>
  <c r="O27" i="182"/>
  <c r="L27" i="182"/>
  <c r="J27" i="182"/>
  <c r="I27" i="182"/>
  <c r="G27" i="182"/>
  <c r="D27" i="182"/>
  <c r="BH26" i="182"/>
  <c r="Y26" i="182"/>
  <c r="W26" i="182"/>
  <c r="T26" i="182"/>
  <c r="R26" i="182"/>
  <c r="Q26" i="182"/>
  <c r="O26" i="182"/>
  <c r="L26" i="182"/>
  <c r="J26" i="182"/>
  <c r="I26" i="182"/>
  <c r="G26" i="182"/>
  <c r="D26" i="182"/>
  <c r="Y25" i="182"/>
  <c r="W25" i="182"/>
  <c r="T25" i="182"/>
  <c r="R25" i="182"/>
  <c r="Q25" i="182"/>
  <c r="O25" i="182"/>
  <c r="L25" i="182"/>
  <c r="J25" i="182"/>
  <c r="I25" i="182"/>
  <c r="G25" i="182"/>
  <c r="D25" i="182"/>
  <c r="Y24" i="182"/>
  <c r="W24" i="182"/>
  <c r="T24" i="182"/>
  <c r="R24" i="182"/>
  <c r="Q24" i="182"/>
  <c r="O24" i="182"/>
  <c r="L24" i="182"/>
  <c r="J24" i="182"/>
  <c r="I24" i="182"/>
  <c r="G24" i="182"/>
  <c r="D24" i="182"/>
  <c r="Y23" i="182"/>
  <c r="W23" i="182"/>
  <c r="T23" i="182"/>
  <c r="R23" i="182"/>
  <c r="Q23" i="182"/>
  <c r="O23" i="182"/>
  <c r="L23" i="182"/>
  <c r="J23" i="182"/>
  <c r="I23" i="182"/>
  <c r="G23" i="182"/>
  <c r="D23" i="182"/>
  <c r="BH22" i="182"/>
  <c r="Y22" i="182"/>
  <c r="W22" i="182"/>
  <c r="T22" i="182"/>
  <c r="R22" i="182"/>
  <c r="Q22" i="182"/>
  <c r="O22" i="182"/>
  <c r="L22" i="182"/>
  <c r="J22" i="182"/>
  <c r="I22" i="182"/>
  <c r="G22" i="182"/>
  <c r="D22" i="182"/>
  <c r="AR21" i="182"/>
  <c r="AQ21" i="182"/>
  <c r="AP21" i="182"/>
  <c r="AO21" i="182"/>
  <c r="AN21" i="182"/>
  <c r="AM21" i="182"/>
  <c r="AL21" i="182"/>
  <c r="AK21" i="182"/>
  <c r="AJ21" i="182"/>
  <c r="AI21" i="182"/>
  <c r="AH21" i="182"/>
  <c r="AG21" i="182"/>
  <c r="AF21" i="182"/>
  <c r="AE21" i="182"/>
  <c r="AD21" i="182"/>
  <c r="AC21" i="182"/>
  <c r="AB21" i="182"/>
  <c r="Y21" i="182"/>
  <c r="W21" i="182"/>
  <c r="T21" i="182"/>
  <c r="R21" i="182"/>
  <c r="Q21" i="182"/>
  <c r="O21" i="182"/>
  <c r="L21" i="182"/>
  <c r="J21" i="182"/>
  <c r="I21" i="182"/>
  <c r="G21" i="182"/>
  <c r="D21" i="182"/>
  <c r="AO20" i="182"/>
  <c r="AN20" i="182"/>
  <c r="AM20" i="182"/>
  <c r="AL20" i="182"/>
  <c r="AK20" i="182"/>
  <c r="AJ20" i="182"/>
  <c r="AI20" i="182"/>
  <c r="AH20" i="182"/>
  <c r="AG20" i="182"/>
  <c r="AF20" i="182"/>
  <c r="AE20" i="182"/>
  <c r="AD20" i="182"/>
  <c r="AC20" i="182"/>
  <c r="AB20" i="182"/>
  <c r="AP15" i="182" s="1"/>
  <c r="Y20" i="182"/>
  <c r="W20" i="182"/>
  <c r="T20" i="182"/>
  <c r="R20" i="182"/>
  <c r="Q20" i="182"/>
  <c r="O20" i="182"/>
  <c r="L20" i="182"/>
  <c r="J20" i="182"/>
  <c r="I20" i="182"/>
  <c r="G20" i="182"/>
  <c r="D20" i="182"/>
  <c r="AL19" i="182"/>
  <c r="AK19" i="182"/>
  <c r="AJ19" i="182"/>
  <c r="AI19" i="182"/>
  <c r="AH19" i="182"/>
  <c r="AG19" i="182"/>
  <c r="AF19" i="182"/>
  <c r="AE19" i="182"/>
  <c r="AD19" i="182"/>
  <c r="AC19" i="182"/>
  <c r="AB19" i="182"/>
  <c r="AM15" i="182" s="1"/>
  <c r="Y19" i="182"/>
  <c r="W19" i="182"/>
  <c r="T19" i="182"/>
  <c r="R19" i="182"/>
  <c r="Q19" i="182"/>
  <c r="O19" i="182"/>
  <c r="L19" i="182"/>
  <c r="J19" i="182"/>
  <c r="I19" i="182"/>
  <c r="G19" i="182"/>
  <c r="D19" i="182"/>
  <c r="BD18" i="182"/>
  <c r="AI18" i="182"/>
  <c r="AH18" i="182"/>
  <c r="AG18" i="182"/>
  <c r="AF18" i="182"/>
  <c r="AE18" i="182"/>
  <c r="AD18" i="182"/>
  <c r="AV18" i="182" s="1"/>
  <c r="AC18" i="182"/>
  <c r="AB18" i="182"/>
  <c r="Y18" i="182"/>
  <c r="W18" i="182"/>
  <c r="T18" i="182"/>
  <c r="R18" i="182"/>
  <c r="Q18" i="182"/>
  <c r="O18" i="182"/>
  <c r="L18" i="182"/>
  <c r="J18" i="182"/>
  <c r="I18" i="182"/>
  <c r="G18" i="182"/>
  <c r="D18" i="182"/>
  <c r="BA17" i="182"/>
  <c r="AA17" i="182" s="1"/>
  <c r="AV17" i="182"/>
  <c r="AF17" i="182"/>
  <c r="AE17" i="182"/>
  <c r="AD17" i="182"/>
  <c r="AC17" i="182"/>
  <c r="AB17" i="182"/>
  <c r="Y17" i="182"/>
  <c r="W17" i="182"/>
  <c r="T17" i="182"/>
  <c r="R17" i="182"/>
  <c r="Q17" i="182"/>
  <c r="O17" i="182"/>
  <c r="L17" i="182"/>
  <c r="J17" i="182"/>
  <c r="I17" i="182"/>
  <c r="G17" i="182"/>
  <c r="D17" i="182"/>
  <c r="BE16" i="182"/>
  <c r="BA16" i="182"/>
  <c r="AA16" i="182" s="1"/>
  <c r="AV16" i="182"/>
  <c r="AC16" i="182"/>
  <c r="AB16" i="182"/>
  <c r="Y16" i="182"/>
  <c r="W16" i="182"/>
  <c r="T16" i="182"/>
  <c r="R16" i="182"/>
  <c r="Q16" i="182"/>
  <c r="O16" i="182"/>
  <c r="L16" i="182"/>
  <c r="J16" i="182"/>
  <c r="I16" i="182"/>
  <c r="G16" i="182"/>
  <c r="D16" i="182"/>
  <c r="AS15" i="182"/>
  <c r="AJ15" i="182"/>
  <c r="AG15" i="182"/>
  <c r="AD15" i="182"/>
  <c r="Y15" i="182"/>
  <c r="W15" i="182"/>
  <c r="T15" i="182"/>
  <c r="R15" i="182"/>
  <c r="Q15" i="182"/>
  <c r="O15" i="182"/>
  <c r="L15" i="182"/>
  <c r="J15" i="182"/>
  <c r="I15" i="182"/>
  <c r="G15" i="182"/>
  <c r="D15" i="182"/>
  <c r="Y14" i="182"/>
  <c r="W14" i="182"/>
  <c r="T14" i="182"/>
  <c r="R14" i="182"/>
  <c r="Q14" i="182"/>
  <c r="O14" i="182"/>
  <c r="L14" i="182"/>
  <c r="J14" i="182"/>
  <c r="I14" i="182"/>
  <c r="G14" i="182"/>
  <c r="D14" i="182"/>
  <c r="BE12" i="182"/>
  <c r="R12" i="182"/>
  <c r="J12" i="182"/>
  <c r="AR11" i="182"/>
  <c r="AQ11" i="182"/>
  <c r="AP11" i="182"/>
  <c r="AO11" i="182"/>
  <c r="AN11" i="182"/>
  <c r="AM11" i="182"/>
  <c r="AL11" i="182"/>
  <c r="AK11" i="182"/>
  <c r="AJ11" i="182"/>
  <c r="AI11" i="182"/>
  <c r="AH11" i="182"/>
  <c r="AG11" i="182"/>
  <c r="AV11" i="182" s="1"/>
  <c r="AF11" i="182"/>
  <c r="AE11" i="182"/>
  <c r="AD11" i="182"/>
  <c r="AC11" i="182"/>
  <c r="AB11" i="182"/>
  <c r="AS5" i="182" s="1"/>
  <c r="BD10" i="182"/>
  <c r="AO10" i="182"/>
  <c r="AN10" i="182"/>
  <c r="AM10" i="182"/>
  <c r="AL10" i="182"/>
  <c r="AK10" i="182"/>
  <c r="AJ10" i="182"/>
  <c r="AI10" i="182"/>
  <c r="AH10" i="182"/>
  <c r="AG10" i="182"/>
  <c r="AF10" i="182"/>
  <c r="AE10" i="182"/>
  <c r="AD10" i="182"/>
  <c r="AV10" i="182" s="1"/>
  <c r="AC10" i="182"/>
  <c r="AB10" i="182"/>
  <c r="O10" i="182"/>
  <c r="AL9" i="182"/>
  <c r="AK9" i="182"/>
  <c r="AJ9" i="182"/>
  <c r="AI9" i="182"/>
  <c r="AH9" i="182"/>
  <c r="AG9" i="182"/>
  <c r="AF9" i="182"/>
  <c r="AE9" i="182"/>
  <c r="AV9" i="182" s="1"/>
  <c r="AD9" i="182"/>
  <c r="AC9" i="182"/>
  <c r="AB9" i="182"/>
  <c r="Q9" i="182"/>
  <c r="O9" i="182"/>
  <c r="B9" i="182"/>
  <c r="AI8" i="182"/>
  <c r="AH8" i="182"/>
  <c r="AG8" i="182"/>
  <c r="AF8" i="182"/>
  <c r="AE8" i="182"/>
  <c r="AD8" i="182"/>
  <c r="AV8" i="182" s="1"/>
  <c r="AC8" i="182"/>
  <c r="AB8" i="182"/>
  <c r="Q8" i="182"/>
  <c r="O8" i="182"/>
  <c r="B8" i="182"/>
  <c r="BA7" i="182"/>
  <c r="AA7" i="182" s="1"/>
  <c r="AV7" i="182"/>
  <c r="AZ7" i="182" s="1"/>
  <c r="AF7" i="182"/>
  <c r="AE7" i="182"/>
  <c r="AD7" i="182"/>
  <c r="AC7" i="182"/>
  <c r="AB7" i="182"/>
  <c r="Q7" i="182"/>
  <c r="O7" i="182"/>
  <c r="B7" i="182"/>
  <c r="AV6" i="182"/>
  <c r="AW6" i="182" s="1"/>
  <c r="AC6" i="182"/>
  <c r="AB6" i="182"/>
  <c r="Q6" i="182"/>
  <c r="O6" i="182"/>
  <c r="B6" i="182"/>
  <c r="AP5" i="182"/>
  <c r="AM5" i="182"/>
  <c r="AJ5" i="182"/>
  <c r="AG5" i="182"/>
  <c r="AD5" i="182"/>
  <c r="Q5" i="182"/>
  <c r="O5" i="182"/>
  <c r="B5" i="182"/>
  <c r="Q4" i="182"/>
  <c r="O4" i="182"/>
  <c r="B4" i="182"/>
  <c r="AB1" i="182"/>
  <c r="W42" i="181"/>
  <c r="T42" i="181"/>
  <c r="O42" i="181"/>
  <c r="L42" i="181"/>
  <c r="J42" i="181"/>
  <c r="I42" i="181"/>
  <c r="G42" i="181"/>
  <c r="D42" i="181"/>
  <c r="W41" i="181"/>
  <c r="T41" i="181"/>
  <c r="O41" i="181"/>
  <c r="L41" i="181"/>
  <c r="J41" i="181"/>
  <c r="I41" i="181"/>
  <c r="G41" i="181"/>
  <c r="D41" i="181"/>
  <c r="W40" i="181"/>
  <c r="T40" i="181"/>
  <c r="O40" i="181"/>
  <c r="L40" i="181"/>
  <c r="I40" i="181"/>
  <c r="G40" i="181"/>
  <c r="D40" i="181"/>
  <c r="I39" i="181"/>
  <c r="G39" i="181"/>
  <c r="D39" i="181"/>
  <c r="O38" i="181"/>
  <c r="L38" i="181"/>
  <c r="J38" i="181"/>
  <c r="I38" i="181"/>
  <c r="G38" i="181"/>
  <c r="D38" i="181"/>
  <c r="O37" i="181"/>
  <c r="L37" i="181"/>
  <c r="J37" i="181"/>
  <c r="I37" i="181"/>
  <c r="G37" i="181"/>
  <c r="D37" i="181"/>
  <c r="O36" i="181"/>
  <c r="L36" i="181"/>
  <c r="J36" i="181"/>
  <c r="I36" i="181"/>
  <c r="G36" i="181"/>
  <c r="D36" i="181"/>
  <c r="AR35" i="181"/>
  <c r="AQ35" i="181"/>
  <c r="AP35" i="181"/>
  <c r="AO35" i="181"/>
  <c r="AN35" i="181"/>
  <c r="AM35" i="181"/>
  <c r="AL35" i="181"/>
  <c r="AK35" i="181"/>
  <c r="AJ35" i="181"/>
  <c r="AI35" i="181"/>
  <c r="AH35" i="181"/>
  <c r="AG35" i="181"/>
  <c r="AV35" i="181" s="1"/>
  <c r="AF35" i="181"/>
  <c r="AE35" i="181"/>
  <c r="AD35" i="181"/>
  <c r="O35" i="181"/>
  <c r="L35" i="181"/>
  <c r="J35" i="181"/>
  <c r="I35" i="181"/>
  <c r="G35" i="181"/>
  <c r="D35" i="181"/>
  <c r="AO34" i="181"/>
  <c r="AN34" i="181"/>
  <c r="AM34" i="181"/>
  <c r="AL34" i="181"/>
  <c r="AK34" i="181"/>
  <c r="AJ34" i="181"/>
  <c r="AI34" i="181"/>
  <c r="AH34" i="181"/>
  <c r="AG34" i="181"/>
  <c r="AF34" i="181"/>
  <c r="AE34" i="181"/>
  <c r="AD34" i="181"/>
  <c r="AV34" i="181" s="1"/>
  <c r="O34" i="181"/>
  <c r="J34" i="181"/>
  <c r="I34" i="181"/>
  <c r="G34" i="181"/>
  <c r="AL33" i="181"/>
  <c r="AK33" i="181"/>
  <c r="AJ33" i="181"/>
  <c r="AI33" i="181"/>
  <c r="AH33" i="181"/>
  <c r="AG33" i="181"/>
  <c r="AF33" i="181"/>
  <c r="AE33" i="181"/>
  <c r="AD33" i="181"/>
  <c r="AV33" i="181" s="1"/>
  <c r="BA33" i="181" s="1"/>
  <c r="O33" i="181"/>
  <c r="L33" i="181"/>
  <c r="J33" i="181"/>
  <c r="I33" i="181"/>
  <c r="G33" i="181"/>
  <c r="D33" i="181"/>
  <c r="AI32" i="181"/>
  <c r="AH32" i="181"/>
  <c r="AG32" i="181"/>
  <c r="AF32" i="181"/>
  <c r="AE32" i="181"/>
  <c r="AD32" i="181"/>
  <c r="AV32" i="181" s="1"/>
  <c r="R32" i="181"/>
  <c r="J32" i="181"/>
  <c r="I32" i="181"/>
  <c r="AV31" i="181"/>
  <c r="AZ31" i="181" s="1"/>
  <c r="AF31" i="181"/>
  <c r="AE31" i="181"/>
  <c r="AD31" i="181"/>
  <c r="Y31" i="181"/>
  <c r="W31" i="181"/>
  <c r="T31" i="181"/>
  <c r="R31" i="181"/>
  <c r="Q31" i="181"/>
  <c r="O31" i="181"/>
  <c r="L31" i="181"/>
  <c r="J31" i="181"/>
  <c r="I31" i="181"/>
  <c r="G31" i="181"/>
  <c r="D31" i="181"/>
  <c r="AZ30" i="181"/>
  <c r="AX30" i="181"/>
  <c r="AW30" i="181"/>
  <c r="AV30" i="181"/>
  <c r="BA30" i="181" s="1"/>
  <c r="Y30" i="181"/>
  <c r="W30" i="181"/>
  <c r="T30" i="181"/>
  <c r="R30" i="181"/>
  <c r="Q30" i="181"/>
  <c r="O30" i="181"/>
  <c r="L30" i="181"/>
  <c r="J30" i="181"/>
  <c r="I30" i="181"/>
  <c r="G30" i="181"/>
  <c r="D30" i="181"/>
  <c r="AB29" i="181"/>
  <c r="Y29" i="181"/>
  <c r="W29" i="181"/>
  <c r="T29" i="181"/>
  <c r="R29" i="181"/>
  <c r="Q29" i="181"/>
  <c r="O29" i="181"/>
  <c r="L29" i="181"/>
  <c r="J29" i="181"/>
  <c r="I29" i="181"/>
  <c r="G29" i="181"/>
  <c r="D29" i="181"/>
  <c r="Y28" i="181"/>
  <c r="W28" i="181"/>
  <c r="T28" i="181"/>
  <c r="R28" i="181"/>
  <c r="Q28" i="181"/>
  <c r="O28" i="181"/>
  <c r="L28" i="181"/>
  <c r="J28" i="181"/>
  <c r="I28" i="181"/>
  <c r="G28" i="181"/>
  <c r="D28" i="181"/>
  <c r="Y27" i="181"/>
  <c r="W27" i="181"/>
  <c r="T27" i="181"/>
  <c r="R27" i="181"/>
  <c r="Q27" i="181"/>
  <c r="O27" i="181"/>
  <c r="L27" i="181"/>
  <c r="J27" i="181"/>
  <c r="I27" i="181"/>
  <c r="G27" i="181"/>
  <c r="D27" i="181"/>
  <c r="BH26" i="181"/>
  <c r="Y26" i="181"/>
  <c r="W26" i="181"/>
  <c r="T26" i="181"/>
  <c r="R26" i="181"/>
  <c r="Q26" i="181"/>
  <c r="O26" i="181"/>
  <c r="L26" i="181"/>
  <c r="J26" i="181"/>
  <c r="I26" i="181"/>
  <c r="G26" i="181"/>
  <c r="D26" i="181"/>
  <c r="Y25" i="181"/>
  <c r="W25" i="181"/>
  <c r="T25" i="181"/>
  <c r="R25" i="181"/>
  <c r="Q25" i="181"/>
  <c r="O25" i="181"/>
  <c r="L25" i="181"/>
  <c r="J25" i="181"/>
  <c r="I25" i="181"/>
  <c r="G25" i="181"/>
  <c r="D25" i="181"/>
  <c r="Y24" i="181"/>
  <c r="W24" i="181"/>
  <c r="T24" i="181"/>
  <c r="R24" i="181"/>
  <c r="Q24" i="181"/>
  <c r="O24" i="181"/>
  <c r="L24" i="181"/>
  <c r="J24" i="181"/>
  <c r="I24" i="181"/>
  <c r="G24" i="181"/>
  <c r="D24" i="181"/>
  <c r="Y23" i="181"/>
  <c r="W23" i="181"/>
  <c r="T23" i="181"/>
  <c r="R23" i="181"/>
  <c r="Q23" i="181"/>
  <c r="O23" i="181"/>
  <c r="L23" i="181"/>
  <c r="J23" i="181"/>
  <c r="I23" i="181"/>
  <c r="G23" i="181"/>
  <c r="D23" i="181"/>
  <c r="BH22" i="181"/>
  <c r="Y22" i="181"/>
  <c r="W22" i="181"/>
  <c r="T22" i="181"/>
  <c r="R22" i="181"/>
  <c r="Q22" i="181"/>
  <c r="O22" i="181"/>
  <c r="L22" i="181"/>
  <c r="J22" i="181"/>
  <c r="I22" i="181"/>
  <c r="G22" i="181"/>
  <c r="D22" i="181"/>
  <c r="AR21" i="181"/>
  <c r="AQ21" i="181"/>
  <c r="AP21" i="181"/>
  <c r="AO21" i="181"/>
  <c r="AN21" i="181"/>
  <c r="AM21" i="181"/>
  <c r="AL21" i="181"/>
  <c r="AK21" i="181"/>
  <c r="AJ21" i="181"/>
  <c r="AI21" i="181"/>
  <c r="AH21" i="181"/>
  <c r="AG21" i="181"/>
  <c r="AF21" i="181"/>
  <c r="AE21" i="181"/>
  <c r="AD21" i="181"/>
  <c r="AV21" i="181" s="1"/>
  <c r="AC21" i="181"/>
  <c r="AB21" i="181"/>
  <c r="Y21" i="181"/>
  <c r="W21" i="181"/>
  <c r="T21" i="181"/>
  <c r="R21" i="181"/>
  <c r="Q21" i="181"/>
  <c r="O21" i="181"/>
  <c r="L21" i="181"/>
  <c r="J21" i="181"/>
  <c r="I21" i="181"/>
  <c r="G21" i="181"/>
  <c r="D21" i="181"/>
  <c r="AO20" i="181"/>
  <c r="AN20" i="181"/>
  <c r="AM20" i="181"/>
  <c r="AL20" i="181"/>
  <c r="AK20" i="181"/>
  <c r="AJ20" i="181"/>
  <c r="AI20" i="181"/>
  <c r="AH20" i="181"/>
  <c r="AG20" i="181"/>
  <c r="AF20" i="181"/>
  <c r="AE20" i="181"/>
  <c r="AD20" i="181"/>
  <c r="AV20" i="181" s="1"/>
  <c r="AC20" i="181"/>
  <c r="AB20" i="181"/>
  <c r="Y20" i="181"/>
  <c r="W20" i="181"/>
  <c r="T20" i="181"/>
  <c r="R20" i="181"/>
  <c r="Q20" i="181"/>
  <c r="O20" i="181"/>
  <c r="L20" i="181"/>
  <c r="J20" i="181"/>
  <c r="I20" i="181"/>
  <c r="G20" i="181"/>
  <c r="D20" i="181"/>
  <c r="AL19" i="181"/>
  <c r="AK19" i="181"/>
  <c r="AJ19" i="181"/>
  <c r="AI19" i="181"/>
  <c r="AH19" i="181"/>
  <c r="AG19" i="181"/>
  <c r="AF19" i="181"/>
  <c r="AE19" i="181"/>
  <c r="AV19" i="181" s="1"/>
  <c r="AD19" i="181"/>
  <c r="AC19" i="181"/>
  <c r="AB19" i="181"/>
  <c r="Y19" i="181"/>
  <c r="W19" i="181"/>
  <c r="T19" i="181"/>
  <c r="R19" i="181"/>
  <c r="Q19" i="181"/>
  <c r="O19" i="181"/>
  <c r="L19" i="181"/>
  <c r="J19" i="181"/>
  <c r="I19" i="181"/>
  <c r="G19" i="181"/>
  <c r="D19" i="181"/>
  <c r="BD18" i="181"/>
  <c r="AI18" i="181"/>
  <c r="AH18" i="181"/>
  <c r="AG18" i="181"/>
  <c r="AF18" i="181"/>
  <c r="AE18" i="181"/>
  <c r="AD18" i="181"/>
  <c r="AV18" i="181" s="1"/>
  <c r="AC18" i="181"/>
  <c r="AB18" i="181"/>
  <c r="Y18" i="181"/>
  <c r="W18" i="181"/>
  <c r="T18" i="181"/>
  <c r="R18" i="181"/>
  <c r="Q18" i="181"/>
  <c r="O18" i="181"/>
  <c r="L18" i="181"/>
  <c r="J18" i="181"/>
  <c r="I18" i="181"/>
  <c r="G18" i="181"/>
  <c r="D18" i="181"/>
  <c r="AF17" i="181"/>
  <c r="AV17" i="181" s="1"/>
  <c r="AE17" i="181"/>
  <c r="AD17" i="181"/>
  <c r="AC17" i="181"/>
  <c r="AB17" i="181"/>
  <c r="AG15" i="181" s="1"/>
  <c r="Y17" i="181"/>
  <c r="W17" i="181"/>
  <c r="T17" i="181"/>
  <c r="R17" i="181"/>
  <c r="Q17" i="181"/>
  <c r="O17" i="181"/>
  <c r="L17" i="181"/>
  <c r="J17" i="181"/>
  <c r="I17" i="181"/>
  <c r="G17" i="181"/>
  <c r="D17" i="181"/>
  <c r="BE16" i="181"/>
  <c r="AZ16" i="181"/>
  <c r="AX16" i="181"/>
  <c r="AV16" i="181"/>
  <c r="AW16" i="181" s="1"/>
  <c r="AC16" i="181"/>
  <c r="AB16" i="181"/>
  <c r="AD15" i="181" s="1"/>
  <c r="Y16" i="181"/>
  <c r="W16" i="181"/>
  <c r="T16" i="181"/>
  <c r="R16" i="181"/>
  <c r="Q16" i="181"/>
  <c r="O16" i="181"/>
  <c r="L16" i="181"/>
  <c r="J16" i="181"/>
  <c r="I16" i="181"/>
  <c r="G16" i="181"/>
  <c r="D16" i="181"/>
  <c r="AS15" i="181"/>
  <c r="AP15" i="181"/>
  <c r="AM15" i="181"/>
  <c r="AJ15" i="181"/>
  <c r="Y15" i="181"/>
  <c r="W15" i="181"/>
  <c r="T15" i="181"/>
  <c r="R15" i="181"/>
  <c r="Q15" i="181"/>
  <c r="O15" i="181"/>
  <c r="L15" i="181"/>
  <c r="J15" i="181"/>
  <c r="I15" i="181"/>
  <c r="G15" i="181"/>
  <c r="D15" i="181"/>
  <c r="Y14" i="181"/>
  <c r="W14" i="181"/>
  <c r="T14" i="181"/>
  <c r="R14" i="181"/>
  <c r="Q14" i="181"/>
  <c r="O14" i="181"/>
  <c r="L14" i="181"/>
  <c r="J14" i="181"/>
  <c r="I14" i="181"/>
  <c r="G14" i="181"/>
  <c r="D14" i="181"/>
  <c r="BE12" i="181"/>
  <c r="R12" i="181"/>
  <c r="J12" i="181"/>
  <c r="AR11" i="181"/>
  <c r="AQ11" i="181"/>
  <c r="AP11" i="181"/>
  <c r="AO11" i="181"/>
  <c r="AN11" i="181"/>
  <c r="AM11" i="181"/>
  <c r="AL11" i="181"/>
  <c r="AK11" i="181"/>
  <c r="AJ11" i="181"/>
  <c r="AI11" i="181"/>
  <c r="AH11" i="181"/>
  <c r="AG11" i="181"/>
  <c r="AF11" i="181"/>
  <c r="AV11" i="181" s="1"/>
  <c r="AE11" i="181"/>
  <c r="AD11" i="181"/>
  <c r="AC11" i="181"/>
  <c r="AB11" i="181"/>
  <c r="AS5" i="181" s="1"/>
  <c r="BD10" i="181"/>
  <c r="AO10" i="181"/>
  <c r="AN10" i="181"/>
  <c r="AM10" i="181"/>
  <c r="AL10" i="181"/>
  <c r="AK10" i="181"/>
  <c r="AJ10" i="181"/>
  <c r="AI10" i="181"/>
  <c r="AH10" i="181"/>
  <c r="AG10" i="181"/>
  <c r="AF10" i="181"/>
  <c r="AE10" i="181"/>
  <c r="AD10" i="181"/>
  <c r="AV10" i="181" s="1"/>
  <c r="AC10" i="181"/>
  <c r="AB10" i="181"/>
  <c r="O10" i="181"/>
  <c r="AL9" i="181"/>
  <c r="AK9" i="181"/>
  <c r="AJ9" i="181"/>
  <c r="AI9" i="181"/>
  <c r="AH9" i="181"/>
  <c r="AG9" i="181"/>
  <c r="AF9" i="181"/>
  <c r="AE9" i="181"/>
  <c r="AV9" i="181" s="1"/>
  <c r="AD9" i="181"/>
  <c r="AC9" i="181"/>
  <c r="AB9" i="181"/>
  <c r="Q9" i="181"/>
  <c r="O9" i="181"/>
  <c r="B9" i="181"/>
  <c r="AI8" i="181"/>
  <c r="AH8" i="181"/>
  <c r="AG8" i="181"/>
  <c r="AF8" i="181"/>
  <c r="AE8" i="181"/>
  <c r="AD8" i="181"/>
  <c r="AV8" i="181" s="1"/>
  <c r="AC8" i="181"/>
  <c r="AB8" i="181"/>
  <c r="Q8" i="181"/>
  <c r="O8" i="181"/>
  <c r="B8" i="181"/>
  <c r="AV7" i="181"/>
  <c r="AZ7" i="181" s="1"/>
  <c r="AF7" i="181"/>
  <c r="AE7" i="181"/>
  <c r="AD7" i="181"/>
  <c r="AC7" i="181"/>
  <c r="AB7" i="181"/>
  <c r="Q7" i="181"/>
  <c r="O7" i="181"/>
  <c r="B7" i="181"/>
  <c r="AZ6" i="181"/>
  <c r="AX6" i="181"/>
  <c r="AV6" i="181"/>
  <c r="AW6" i="181" s="1"/>
  <c r="AC6" i="181"/>
  <c r="AB6" i="181"/>
  <c r="AD5" i="181" s="1"/>
  <c r="Q6" i="181"/>
  <c r="O6" i="181"/>
  <c r="B6" i="181"/>
  <c r="AP5" i="181"/>
  <c r="AM5" i="181"/>
  <c r="AJ5" i="181"/>
  <c r="AG5" i="181"/>
  <c r="Q5" i="181"/>
  <c r="O5" i="181"/>
  <c r="B5" i="181"/>
  <c r="Q4" i="181"/>
  <c r="O4" i="181"/>
  <c r="B4" i="181"/>
  <c r="AB1" i="181"/>
  <c r="W43" i="180"/>
  <c r="T43" i="180"/>
  <c r="J43" i="180"/>
  <c r="W42" i="180"/>
  <c r="T42" i="180"/>
  <c r="L42" i="180"/>
  <c r="J42" i="180"/>
  <c r="D42" i="180"/>
  <c r="W41" i="180"/>
  <c r="T41" i="180"/>
  <c r="O41" i="180"/>
  <c r="L41" i="180"/>
  <c r="J41" i="180"/>
  <c r="G41" i="180"/>
  <c r="D41" i="180"/>
  <c r="W40" i="180"/>
  <c r="T40" i="180"/>
  <c r="O40" i="180"/>
  <c r="L40" i="180"/>
  <c r="J40" i="180"/>
  <c r="G40" i="180"/>
  <c r="D40" i="180"/>
  <c r="W39" i="180"/>
  <c r="T39" i="180"/>
  <c r="O39" i="180"/>
  <c r="L39" i="180"/>
  <c r="J39" i="180"/>
  <c r="G39" i="180"/>
  <c r="D39" i="180"/>
  <c r="W38" i="180"/>
  <c r="T38" i="180"/>
  <c r="O38" i="180"/>
  <c r="L38" i="180"/>
  <c r="J38" i="180"/>
  <c r="G38" i="180"/>
  <c r="D38" i="180"/>
  <c r="O37" i="180"/>
  <c r="L37" i="180"/>
  <c r="J37" i="180"/>
  <c r="G37" i="180"/>
  <c r="D37" i="180"/>
  <c r="AU36" i="180"/>
  <c r="AT36" i="180"/>
  <c r="AS36" i="180"/>
  <c r="AR36" i="180"/>
  <c r="AQ36" i="180"/>
  <c r="AP36" i="180"/>
  <c r="AO36" i="180"/>
  <c r="AN36" i="180"/>
  <c r="AM36" i="180"/>
  <c r="AL36" i="180"/>
  <c r="AK36" i="180"/>
  <c r="AJ36" i="180"/>
  <c r="AI36" i="180"/>
  <c r="AH36" i="180"/>
  <c r="AG36" i="180"/>
  <c r="AF36" i="180"/>
  <c r="AE36" i="180"/>
  <c r="AD36" i="180"/>
  <c r="AY36" i="180" s="1"/>
  <c r="AC36" i="180"/>
  <c r="O36" i="180"/>
  <c r="L36" i="180"/>
  <c r="J36" i="180"/>
  <c r="G36" i="180"/>
  <c r="D36" i="180"/>
  <c r="AR35" i="180"/>
  <c r="AQ35" i="180"/>
  <c r="AP35" i="180"/>
  <c r="AO35" i="180"/>
  <c r="AN35" i="180"/>
  <c r="AM35" i="180"/>
  <c r="AL35" i="180"/>
  <c r="AK35" i="180"/>
  <c r="AJ35" i="180"/>
  <c r="AI35" i="180"/>
  <c r="AH35" i="180"/>
  <c r="AG35" i="180"/>
  <c r="AY35" i="180" s="1"/>
  <c r="AF35" i="180"/>
  <c r="AE35" i="180"/>
  <c r="AD35" i="180"/>
  <c r="O35" i="180"/>
  <c r="L35" i="180"/>
  <c r="J35" i="180"/>
  <c r="G35" i="180"/>
  <c r="D35" i="180"/>
  <c r="AO34" i="180"/>
  <c r="AN34" i="180"/>
  <c r="AM34" i="180"/>
  <c r="AL34" i="180"/>
  <c r="AK34" i="180"/>
  <c r="AJ34" i="180"/>
  <c r="AI34" i="180"/>
  <c r="AH34" i="180"/>
  <c r="AG34" i="180"/>
  <c r="AF34" i="180"/>
  <c r="AE34" i="180"/>
  <c r="AD34" i="180"/>
  <c r="AY34" i="180" s="1"/>
  <c r="J34" i="180"/>
  <c r="AL33" i="180"/>
  <c r="AK33" i="180"/>
  <c r="AJ33" i="180"/>
  <c r="AI33" i="180"/>
  <c r="AH33" i="180"/>
  <c r="AG33" i="180"/>
  <c r="AF33" i="180"/>
  <c r="AE33" i="180"/>
  <c r="AD33" i="180"/>
  <c r="AY33" i="180" s="1"/>
  <c r="O33" i="180"/>
  <c r="L33" i="180"/>
  <c r="J33" i="180"/>
  <c r="G33" i="180"/>
  <c r="D33" i="180"/>
  <c r="AI32" i="180"/>
  <c r="AH32" i="180"/>
  <c r="AG32" i="180"/>
  <c r="AF32" i="180"/>
  <c r="AE32" i="180"/>
  <c r="AD32" i="180"/>
  <c r="AY32" i="180" s="1"/>
  <c r="R32" i="180"/>
  <c r="J32" i="180"/>
  <c r="AF31" i="180"/>
  <c r="AE31" i="180"/>
  <c r="AY31" i="180" s="1"/>
  <c r="AD31" i="180"/>
  <c r="Y31" i="180"/>
  <c r="W31" i="180"/>
  <c r="T31" i="180"/>
  <c r="R31" i="180"/>
  <c r="Q31" i="180"/>
  <c r="O31" i="180"/>
  <c r="L31" i="180"/>
  <c r="J31" i="180"/>
  <c r="I31" i="180"/>
  <c r="G31" i="180"/>
  <c r="D31" i="180"/>
  <c r="BC30" i="180"/>
  <c r="AY30" i="180"/>
  <c r="BA30" i="180" s="1"/>
  <c r="Y30" i="180"/>
  <c r="W30" i="180"/>
  <c r="T30" i="180"/>
  <c r="R30" i="180"/>
  <c r="Q30" i="180"/>
  <c r="O30" i="180"/>
  <c r="L30" i="180"/>
  <c r="J30" i="180"/>
  <c r="I30" i="180"/>
  <c r="G30" i="180"/>
  <c r="D30" i="180"/>
  <c r="AV29" i="180"/>
  <c r="AS29" i="180"/>
  <c r="AB29" i="180"/>
  <c r="Y29" i="180"/>
  <c r="W29" i="180"/>
  <c r="T29" i="180"/>
  <c r="R29" i="180"/>
  <c r="Q29" i="180"/>
  <c r="O29" i="180"/>
  <c r="L29" i="180"/>
  <c r="J29" i="180"/>
  <c r="I29" i="180"/>
  <c r="G29" i="180"/>
  <c r="D29" i="180"/>
  <c r="Y28" i="180"/>
  <c r="W28" i="180"/>
  <c r="T28" i="180"/>
  <c r="R28" i="180"/>
  <c r="Q28" i="180"/>
  <c r="O28" i="180"/>
  <c r="L28" i="180"/>
  <c r="J28" i="180"/>
  <c r="I28" i="180"/>
  <c r="G28" i="180"/>
  <c r="D28" i="180"/>
  <c r="Y27" i="180"/>
  <c r="W27" i="180"/>
  <c r="T27" i="180"/>
  <c r="R27" i="180"/>
  <c r="Q27" i="180"/>
  <c r="O27" i="180"/>
  <c r="L27" i="180"/>
  <c r="J27" i="180"/>
  <c r="I27" i="180"/>
  <c r="G27" i="180"/>
  <c r="D27" i="180"/>
  <c r="BK26" i="180"/>
  <c r="BG26" i="180"/>
  <c r="Y26" i="180"/>
  <c r="W26" i="180"/>
  <c r="T26" i="180"/>
  <c r="R26" i="180"/>
  <c r="Q26" i="180"/>
  <c r="O26" i="180"/>
  <c r="L26" i="180"/>
  <c r="J26" i="180"/>
  <c r="I26" i="180"/>
  <c r="G26" i="180"/>
  <c r="D26" i="180"/>
  <c r="Y25" i="180"/>
  <c r="W25" i="180"/>
  <c r="T25" i="180"/>
  <c r="R25" i="180"/>
  <c r="Q25" i="180"/>
  <c r="O25" i="180"/>
  <c r="L25" i="180"/>
  <c r="J25" i="180"/>
  <c r="I25" i="180"/>
  <c r="G25" i="180"/>
  <c r="D25" i="180"/>
  <c r="Y24" i="180"/>
  <c r="W24" i="180"/>
  <c r="T24" i="180"/>
  <c r="R24" i="180"/>
  <c r="Q24" i="180"/>
  <c r="O24" i="180"/>
  <c r="L24" i="180"/>
  <c r="J24" i="180"/>
  <c r="I24" i="180"/>
  <c r="G24" i="180"/>
  <c r="D24" i="180"/>
  <c r="Y23" i="180"/>
  <c r="W23" i="180"/>
  <c r="T23" i="180"/>
  <c r="R23" i="180"/>
  <c r="Q23" i="180"/>
  <c r="O23" i="180"/>
  <c r="L23" i="180"/>
  <c r="J23" i="180"/>
  <c r="I23" i="180"/>
  <c r="G23" i="180"/>
  <c r="D23" i="180"/>
  <c r="BK22" i="180"/>
  <c r="BG22" i="180"/>
  <c r="AU22" i="180"/>
  <c r="AT22" i="180"/>
  <c r="AS22" i="180"/>
  <c r="AR22" i="180"/>
  <c r="AQ22" i="180"/>
  <c r="AP22" i="180"/>
  <c r="AO22" i="180"/>
  <c r="AN22" i="180"/>
  <c r="AM22" i="180"/>
  <c r="AL22" i="180"/>
  <c r="AK22" i="180"/>
  <c r="AJ22" i="180"/>
  <c r="AI22" i="180"/>
  <c r="AH22" i="180"/>
  <c r="AG22" i="180"/>
  <c r="AF22" i="180"/>
  <c r="AE22" i="180"/>
  <c r="AD22" i="180"/>
  <c r="AY22" i="180" s="1"/>
  <c r="AC22" i="180"/>
  <c r="AB22" i="180"/>
  <c r="Y22" i="180"/>
  <c r="W22" i="180"/>
  <c r="T22" i="180"/>
  <c r="R22" i="180"/>
  <c r="Q22" i="180"/>
  <c r="O22" i="180"/>
  <c r="L22" i="180"/>
  <c r="J22" i="180"/>
  <c r="I22" i="180"/>
  <c r="G22" i="180"/>
  <c r="D22" i="180"/>
  <c r="AR21" i="180"/>
  <c r="AQ21" i="180"/>
  <c r="AP21" i="180"/>
  <c r="AO21" i="180"/>
  <c r="AN21" i="180"/>
  <c r="AM21" i="180"/>
  <c r="AL21" i="180"/>
  <c r="AK21" i="180"/>
  <c r="AJ21" i="180"/>
  <c r="AI21" i="180"/>
  <c r="AH21" i="180"/>
  <c r="AG21" i="180"/>
  <c r="AY21" i="180" s="1"/>
  <c r="AF21" i="180"/>
  <c r="AE21" i="180"/>
  <c r="AD21" i="180"/>
  <c r="AC21" i="180"/>
  <c r="AB21" i="180"/>
  <c r="Y21" i="180"/>
  <c r="W21" i="180"/>
  <c r="T21" i="180"/>
  <c r="R21" i="180"/>
  <c r="Q21" i="180"/>
  <c r="O21" i="180"/>
  <c r="L21" i="180"/>
  <c r="J21" i="180"/>
  <c r="I21" i="180"/>
  <c r="G21" i="180"/>
  <c r="D21" i="180"/>
  <c r="BH20" i="180"/>
  <c r="AO20" i="180"/>
  <c r="AN20" i="180"/>
  <c r="AM20" i="180"/>
  <c r="AL20" i="180"/>
  <c r="AK20" i="180"/>
  <c r="AJ20" i="180"/>
  <c r="AI20" i="180"/>
  <c r="AH20" i="180"/>
  <c r="AG20" i="180"/>
  <c r="AF20" i="180"/>
  <c r="AE20" i="180"/>
  <c r="AD20" i="180"/>
  <c r="AY20" i="180" s="1"/>
  <c r="AC20" i="180"/>
  <c r="AB20" i="180"/>
  <c r="Y20" i="180"/>
  <c r="W20" i="180"/>
  <c r="T20" i="180"/>
  <c r="R20" i="180"/>
  <c r="Q20" i="180"/>
  <c r="O20" i="180"/>
  <c r="L20" i="180"/>
  <c r="J20" i="180"/>
  <c r="I20" i="180"/>
  <c r="G20" i="180"/>
  <c r="D20" i="180"/>
  <c r="AL19" i="180"/>
  <c r="AK19" i="180"/>
  <c r="AJ19" i="180"/>
  <c r="AI19" i="180"/>
  <c r="AH19" i="180"/>
  <c r="AG19" i="180"/>
  <c r="AF19" i="180"/>
  <c r="AE19" i="180"/>
  <c r="AD19" i="180"/>
  <c r="AY19" i="180" s="1"/>
  <c r="AC19" i="180"/>
  <c r="AB19" i="180"/>
  <c r="Y19" i="180"/>
  <c r="W19" i="180"/>
  <c r="T19" i="180"/>
  <c r="R19" i="180"/>
  <c r="Q19" i="180"/>
  <c r="O19" i="180"/>
  <c r="L19" i="180"/>
  <c r="J19" i="180"/>
  <c r="I19" i="180"/>
  <c r="G19" i="180"/>
  <c r="D19" i="180"/>
  <c r="AI18" i="180"/>
  <c r="AH18" i="180"/>
  <c r="AG18" i="180"/>
  <c r="AF18" i="180"/>
  <c r="AE18" i="180"/>
  <c r="AY18" i="180" s="1"/>
  <c r="AD18" i="180"/>
  <c r="AC18" i="180"/>
  <c r="AB18" i="180"/>
  <c r="Y18" i="180"/>
  <c r="W18" i="180"/>
  <c r="T18" i="180"/>
  <c r="R18" i="180"/>
  <c r="Q18" i="180"/>
  <c r="O18" i="180"/>
  <c r="L18" i="180"/>
  <c r="J18" i="180"/>
  <c r="I18" i="180"/>
  <c r="G18" i="180"/>
  <c r="D18" i="180"/>
  <c r="AF17" i="180"/>
  <c r="AE17" i="180"/>
  <c r="AD17" i="180"/>
  <c r="AY17" i="180" s="1"/>
  <c r="AC17" i="180"/>
  <c r="AB17" i="180"/>
  <c r="AG15" i="180" s="1"/>
  <c r="Y17" i="180"/>
  <c r="W17" i="180"/>
  <c r="T17" i="180"/>
  <c r="R17" i="180"/>
  <c r="Q17" i="180"/>
  <c r="O17" i="180"/>
  <c r="L17" i="180"/>
  <c r="J17" i="180"/>
  <c r="I17" i="180"/>
  <c r="G17" i="180"/>
  <c r="D17" i="180"/>
  <c r="BH16" i="180"/>
  <c r="AY16" i="180"/>
  <c r="BC16" i="180" s="1"/>
  <c r="AC16" i="180"/>
  <c r="AB16" i="180"/>
  <c r="Y16" i="180"/>
  <c r="W16" i="180"/>
  <c r="T16" i="180"/>
  <c r="R16" i="180"/>
  <c r="Q16" i="180"/>
  <c r="O16" i="180"/>
  <c r="L16" i="180"/>
  <c r="J16" i="180"/>
  <c r="I16" i="180"/>
  <c r="G16" i="180"/>
  <c r="D16" i="180"/>
  <c r="AV15" i="180"/>
  <c r="AS15" i="180"/>
  <c r="AP15" i="180"/>
  <c r="AM15" i="180"/>
  <c r="AJ15" i="180"/>
  <c r="AD15" i="180"/>
  <c r="Y15" i="180"/>
  <c r="W15" i="180"/>
  <c r="T15" i="180"/>
  <c r="R15" i="180"/>
  <c r="Q15" i="180"/>
  <c r="O15" i="180"/>
  <c r="L15" i="180"/>
  <c r="J15" i="180"/>
  <c r="I15" i="180"/>
  <c r="G15" i="180"/>
  <c r="D15" i="180"/>
  <c r="Y14" i="180"/>
  <c r="W14" i="180"/>
  <c r="T14" i="180"/>
  <c r="R14" i="180"/>
  <c r="Q14" i="180"/>
  <c r="O14" i="180"/>
  <c r="L14" i="180"/>
  <c r="J14" i="180"/>
  <c r="I14" i="180"/>
  <c r="G14" i="180"/>
  <c r="D14" i="180"/>
  <c r="BH12" i="180"/>
  <c r="AU12" i="180"/>
  <c r="AT12" i="180"/>
  <c r="AS12" i="180"/>
  <c r="AR12" i="180"/>
  <c r="AQ12" i="180"/>
  <c r="AP12" i="180"/>
  <c r="AO12" i="180"/>
  <c r="AN12" i="180"/>
  <c r="AM12" i="180"/>
  <c r="AL12" i="180"/>
  <c r="AK12" i="180"/>
  <c r="AJ12" i="180"/>
  <c r="AI12" i="180"/>
  <c r="AH12" i="180"/>
  <c r="AG12" i="180"/>
  <c r="AF12" i="180"/>
  <c r="AE12" i="180"/>
  <c r="AY12" i="180" s="1"/>
  <c r="AD12" i="180"/>
  <c r="AC12" i="180"/>
  <c r="AB12" i="180"/>
  <c r="AV5" i="180" s="1"/>
  <c r="J12" i="180"/>
  <c r="R12" i="180" s="1"/>
  <c r="AR11" i="180"/>
  <c r="AQ11" i="180"/>
  <c r="AP11" i="180"/>
  <c r="AO11" i="180"/>
  <c r="AN11" i="180"/>
  <c r="AM11" i="180"/>
  <c r="AL11" i="180"/>
  <c r="AK11" i="180"/>
  <c r="AJ11" i="180"/>
  <c r="AI11" i="180"/>
  <c r="AH11" i="180"/>
  <c r="AG11" i="180"/>
  <c r="AY11" i="180" s="1"/>
  <c r="AF11" i="180"/>
  <c r="AE11" i="180"/>
  <c r="AD11" i="180"/>
  <c r="AC11" i="180"/>
  <c r="AB11" i="180"/>
  <c r="AO10" i="180"/>
  <c r="AN10" i="180"/>
  <c r="AM10" i="180"/>
  <c r="AL10" i="180"/>
  <c r="AK10" i="180"/>
  <c r="AJ10" i="180"/>
  <c r="AI10" i="180"/>
  <c r="AH10" i="180"/>
  <c r="AG10" i="180"/>
  <c r="AF10" i="180"/>
  <c r="AE10" i="180"/>
  <c r="AD10" i="180"/>
  <c r="AY10" i="180" s="1"/>
  <c r="AC10" i="180"/>
  <c r="AB10" i="180"/>
  <c r="O10" i="180"/>
  <c r="B10" i="180"/>
  <c r="AL9" i="180"/>
  <c r="AK9" i="180"/>
  <c r="AJ9" i="180"/>
  <c r="AI9" i="180"/>
  <c r="AH9" i="180"/>
  <c r="AG9" i="180"/>
  <c r="AF9" i="180"/>
  <c r="AE9" i="180"/>
  <c r="AD9" i="180"/>
  <c r="AY9" i="180" s="1"/>
  <c r="AC9" i="180"/>
  <c r="AB9" i="180"/>
  <c r="Q9" i="180"/>
  <c r="O9" i="180"/>
  <c r="B9" i="180"/>
  <c r="BH8" i="180"/>
  <c r="AI8" i="180"/>
  <c r="AH8" i="180"/>
  <c r="AG8" i="180"/>
  <c r="AF8" i="180"/>
  <c r="AE8" i="180"/>
  <c r="AY8" i="180" s="1"/>
  <c r="AD8" i="180"/>
  <c r="AC8" i="180"/>
  <c r="AB8" i="180"/>
  <c r="AJ5" i="180" s="1"/>
  <c r="Q8" i="180"/>
  <c r="O8" i="180"/>
  <c r="B8" i="180"/>
  <c r="AF7" i="180"/>
  <c r="AE7" i="180"/>
  <c r="AD7" i="180"/>
  <c r="AY7" i="180" s="1"/>
  <c r="AC7" i="180"/>
  <c r="AB7" i="180"/>
  <c r="Q7" i="180"/>
  <c r="O7" i="180"/>
  <c r="B7" i="180"/>
  <c r="BC6" i="180"/>
  <c r="AY6" i="180"/>
  <c r="BA6" i="180" s="1"/>
  <c r="AC6" i="180"/>
  <c r="AB6" i="180"/>
  <c r="Q6" i="180"/>
  <c r="O6" i="180"/>
  <c r="B6" i="180"/>
  <c r="AS5" i="180"/>
  <c r="AP5" i="180"/>
  <c r="AM5" i="180"/>
  <c r="AG5" i="180"/>
  <c r="AD5" i="180"/>
  <c r="Q5" i="180"/>
  <c r="O5" i="180"/>
  <c r="B5" i="180"/>
  <c r="Q4" i="180"/>
  <c r="O4" i="180"/>
  <c r="B4" i="180"/>
  <c r="AB1" i="180"/>
  <c r="D32" i="197" l="1"/>
  <c r="I33" i="197"/>
  <c r="G33" i="197"/>
  <c r="I32" i="197"/>
  <c r="Y39" i="197"/>
  <c r="Y33" i="197"/>
  <c r="T35" i="197"/>
  <c r="T32" i="197"/>
  <c r="AJ29" i="197"/>
  <c r="T38" i="197"/>
  <c r="T34" i="197"/>
  <c r="L39" i="197"/>
  <c r="Y38" i="197"/>
  <c r="T37" i="197"/>
  <c r="AD29" i="197"/>
  <c r="W37" i="197"/>
  <c r="W32" i="197"/>
  <c r="W39" i="197"/>
  <c r="Y35" i="197"/>
  <c r="AP29" i="197"/>
  <c r="T39" i="197"/>
  <c r="Y34" i="197"/>
  <c r="T33" i="197"/>
  <c r="AG29" i="197"/>
  <c r="Y37" i="197"/>
  <c r="T36" i="197"/>
  <c r="W34" i="197"/>
  <c r="Y32" i="197"/>
  <c r="W38" i="197"/>
  <c r="W36" i="197"/>
  <c r="AS29" i="197"/>
  <c r="Q39" i="197"/>
  <c r="BA10" i="180"/>
  <c r="AZ10" i="180"/>
  <c r="BD10" i="180"/>
  <c r="AA10" i="180" s="1"/>
  <c r="BC10" i="180"/>
  <c r="AZ33" i="180"/>
  <c r="BD33" i="180"/>
  <c r="BA33" i="180"/>
  <c r="BC33" i="180"/>
  <c r="AW8" i="181"/>
  <c r="BA8" i="181"/>
  <c r="AA8" i="181" s="1"/>
  <c r="AX8" i="181"/>
  <c r="AZ8" i="181"/>
  <c r="AX10" i="182"/>
  <c r="AW10" i="182"/>
  <c r="AZ10" i="182"/>
  <c r="BA10" i="182"/>
  <c r="AA10" i="182" s="1"/>
  <c r="BA32" i="183"/>
  <c r="AZ32" i="183"/>
  <c r="BD32" i="183"/>
  <c r="BC32" i="183"/>
  <c r="BA19" i="186"/>
  <c r="AZ19" i="186"/>
  <c r="BD19" i="186"/>
  <c r="AA19" i="186" s="1"/>
  <c r="BC19" i="186"/>
  <c r="BC11" i="180"/>
  <c r="BA11" i="180"/>
  <c r="BD11" i="180"/>
  <c r="AA11" i="180" s="1"/>
  <c r="AZ11" i="180"/>
  <c r="BC21" i="180"/>
  <c r="BA21" i="180"/>
  <c r="BD21" i="180"/>
  <c r="AA21" i="180" s="1"/>
  <c r="AZ21" i="180"/>
  <c r="AZ31" i="180"/>
  <c r="BD31" i="180"/>
  <c r="BC31" i="180"/>
  <c r="BA31" i="180"/>
  <c r="BD32" i="180"/>
  <c r="BC32" i="180"/>
  <c r="BA32" i="180"/>
  <c r="AZ32" i="180"/>
  <c r="AZ19" i="181"/>
  <c r="AX19" i="181"/>
  <c r="AW19" i="181"/>
  <c r="BA19" i="181"/>
  <c r="AA19" i="181" s="1"/>
  <c r="AW8" i="182"/>
  <c r="AX8" i="182"/>
  <c r="BA8" i="182"/>
  <c r="AA8" i="182" s="1"/>
  <c r="AZ8" i="182"/>
  <c r="AZ9" i="182"/>
  <c r="AW9" i="182"/>
  <c r="AX9" i="182"/>
  <c r="BA9" i="182"/>
  <c r="AA9" i="182" s="1"/>
  <c r="BI19" i="183"/>
  <c r="L34" i="183" s="1"/>
  <c r="BI11" i="183"/>
  <c r="D32" i="183" s="1"/>
  <c r="BA8" i="183"/>
  <c r="AZ8" i="183"/>
  <c r="BC8" i="183"/>
  <c r="BD8" i="183"/>
  <c r="AA8" i="183" s="1"/>
  <c r="BA10" i="183"/>
  <c r="AZ10" i="183"/>
  <c r="BD10" i="183"/>
  <c r="AA10" i="183" s="1"/>
  <c r="BC10" i="183"/>
  <c r="BA18" i="183"/>
  <c r="AZ18" i="183"/>
  <c r="BD18" i="183"/>
  <c r="AA18" i="183" s="1"/>
  <c r="BC18" i="183"/>
  <c r="BA20" i="183"/>
  <c r="AZ20" i="183"/>
  <c r="BD20" i="183"/>
  <c r="AA20" i="183" s="1"/>
  <c r="BC20" i="183"/>
  <c r="BC35" i="183"/>
  <c r="BA35" i="183"/>
  <c r="BD35" i="183"/>
  <c r="AZ35" i="183"/>
  <c r="BA18" i="184"/>
  <c r="AZ18" i="184"/>
  <c r="BD18" i="184"/>
  <c r="AA18" i="184" s="1"/>
  <c r="BC18" i="184"/>
  <c r="BA34" i="184"/>
  <c r="AZ34" i="184"/>
  <c r="BD34" i="184"/>
  <c r="BC34" i="184"/>
  <c r="BC19" i="185"/>
  <c r="BA19" i="185"/>
  <c r="BD19" i="185"/>
  <c r="AA19" i="185" s="1"/>
  <c r="AZ19" i="185"/>
  <c r="BA32" i="185"/>
  <c r="AZ32" i="185"/>
  <c r="BD32" i="185"/>
  <c r="BC32" i="185"/>
  <c r="BA9" i="186"/>
  <c r="AZ9" i="186"/>
  <c r="BD9" i="186"/>
  <c r="AA9" i="186" s="1"/>
  <c r="BC9" i="186"/>
  <c r="BA20" i="186"/>
  <c r="AZ20" i="186"/>
  <c r="BD20" i="186"/>
  <c r="AA20" i="186" s="1"/>
  <c r="BC20" i="186"/>
  <c r="BA11" i="187"/>
  <c r="AZ11" i="187"/>
  <c r="BD11" i="187"/>
  <c r="AA11" i="187" s="1"/>
  <c r="BC11" i="187"/>
  <c r="BA18" i="180"/>
  <c r="AZ18" i="180"/>
  <c r="BD18" i="180"/>
  <c r="AA18" i="180" s="1"/>
  <c r="BC18" i="180"/>
  <c r="BD36" i="180"/>
  <c r="BC36" i="180"/>
  <c r="BA36" i="180"/>
  <c r="AZ36" i="180"/>
  <c r="BA18" i="181"/>
  <c r="AA18" i="181" s="1"/>
  <c r="AZ18" i="181"/>
  <c r="AW18" i="181"/>
  <c r="AX18" i="181"/>
  <c r="BC35" i="184"/>
  <c r="BA35" i="184"/>
  <c r="BD35" i="184"/>
  <c r="AZ35" i="184"/>
  <c r="BC34" i="180"/>
  <c r="BA34" i="180"/>
  <c r="AZ34" i="180"/>
  <c r="BD34" i="180"/>
  <c r="BC35" i="180"/>
  <c r="BD35" i="180"/>
  <c r="BA35" i="180"/>
  <c r="AZ35" i="180"/>
  <c r="AX17" i="181"/>
  <c r="AW17" i="181"/>
  <c r="BA17" i="181"/>
  <c r="AA17" i="181" s="1"/>
  <c r="AZ17" i="181"/>
  <c r="BA20" i="181"/>
  <c r="AA20" i="181" s="1"/>
  <c r="AW20" i="181"/>
  <c r="AZ20" i="181"/>
  <c r="AX20" i="181"/>
  <c r="AW32" i="181"/>
  <c r="BA32" i="181"/>
  <c r="AZ32" i="181"/>
  <c r="AX32" i="181"/>
  <c r="AX11" i="182"/>
  <c r="BA11" i="182"/>
  <c r="AA11" i="182" s="1"/>
  <c r="AZ11" i="182"/>
  <c r="AW11" i="182"/>
  <c r="BA12" i="184"/>
  <c r="AZ12" i="184"/>
  <c r="BD12" i="184"/>
  <c r="AA12" i="184" s="1"/>
  <c r="BC12" i="184"/>
  <c r="BC33" i="184"/>
  <c r="BA33" i="184"/>
  <c r="BD33" i="184"/>
  <c r="AZ33" i="184"/>
  <c r="BC8" i="186"/>
  <c r="BA8" i="186"/>
  <c r="BD8" i="186"/>
  <c r="AA8" i="186" s="1"/>
  <c r="AZ8" i="186"/>
  <c r="BA10" i="186"/>
  <c r="AZ10" i="186"/>
  <c r="BD10" i="186"/>
  <c r="AA10" i="186" s="1"/>
  <c r="BC10" i="186"/>
  <c r="BC21" i="186"/>
  <c r="BA21" i="186"/>
  <c r="BD21" i="186"/>
  <c r="AA21" i="186" s="1"/>
  <c r="AZ21" i="186"/>
  <c r="BA8" i="180"/>
  <c r="AZ8" i="180"/>
  <c r="BC8" i="180"/>
  <c r="BD8" i="180"/>
  <c r="AA8" i="180" s="1"/>
  <c r="BA20" i="180"/>
  <c r="AZ20" i="180"/>
  <c r="BD20" i="180"/>
  <c r="AA20" i="180" s="1"/>
  <c r="BC20" i="180"/>
  <c r="AZ9" i="181"/>
  <c r="AX9" i="181"/>
  <c r="AW9" i="181"/>
  <c r="BA9" i="181"/>
  <c r="AA9" i="181" s="1"/>
  <c r="AX11" i="181"/>
  <c r="AW11" i="181"/>
  <c r="AZ11" i="181"/>
  <c r="BA11" i="181"/>
  <c r="AA11" i="181" s="1"/>
  <c r="AZ35" i="181"/>
  <c r="AX35" i="181"/>
  <c r="AW35" i="181"/>
  <c r="BA35" i="181"/>
  <c r="BC10" i="185"/>
  <c r="BA10" i="185"/>
  <c r="BD10" i="185"/>
  <c r="AA10" i="185" s="1"/>
  <c r="AZ10" i="185"/>
  <c r="BC11" i="186"/>
  <c r="BA11" i="186"/>
  <c r="BD11" i="186"/>
  <c r="AA11" i="186" s="1"/>
  <c r="AZ11" i="186"/>
  <c r="BA8" i="187"/>
  <c r="AZ8" i="187"/>
  <c r="BD8" i="187"/>
  <c r="AA8" i="187" s="1"/>
  <c r="BC8" i="187"/>
  <c r="BA12" i="180"/>
  <c r="BD12" i="180"/>
  <c r="AA12" i="180" s="1"/>
  <c r="AZ12" i="180"/>
  <c r="BC12" i="180"/>
  <c r="BA19" i="180"/>
  <c r="AZ19" i="180"/>
  <c r="BD19" i="180"/>
  <c r="AA19" i="180" s="1"/>
  <c r="BC19" i="180"/>
  <c r="AZ22" i="180"/>
  <c r="BD22" i="180"/>
  <c r="AA22" i="180" s="1"/>
  <c r="BC22" i="180"/>
  <c r="BA22" i="180"/>
  <c r="BD7" i="180"/>
  <c r="AA7" i="180" s="1"/>
  <c r="BC7" i="180"/>
  <c r="AZ7" i="180"/>
  <c r="BA7" i="180"/>
  <c r="AZ9" i="180"/>
  <c r="BD9" i="180"/>
  <c r="AA9" i="180" s="1"/>
  <c r="BC9" i="180"/>
  <c r="BA9" i="180"/>
  <c r="BD17" i="180"/>
  <c r="AA17" i="180" s="1"/>
  <c r="AZ17" i="180"/>
  <c r="BC17" i="180"/>
  <c r="BA17" i="180"/>
  <c r="AX10" i="181"/>
  <c r="AW10" i="181"/>
  <c r="AZ10" i="181"/>
  <c r="BA10" i="181"/>
  <c r="AA10" i="181" s="1"/>
  <c r="BA21" i="181"/>
  <c r="AA21" i="181" s="1"/>
  <c r="AZ21" i="181"/>
  <c r="AX21" i="181"/>
  <c r="AW21" i="181"/>
  <c r="AW34" i="181"/>
  <c r="AZ34" i="181"/>
  <c r="AX34" i="181"/>
  <c r="BA34" i="181"/>
  <c r="BC11" i="183"/>
  <c r="BA11" i="183"/>
  <c r="BD11" i="183"/>
  <c r="AA11" i="183" s="1"/>
  <c r="AZ11" i="183"/>
  <c r="BA12" i="183"/>
  <c r="AZ12" i="183"/>
  <c r="BC12" i="183"/>
  <c r="BD12" i="183"/>
  <c r="AA12" i="183" s="1"/>
  <c r="BA19" i="183"/>
  <c r="AZ19" i="183"/>
  <c r="BD19" i="183"/>
  <c r="AA19" i="183" s="1"/>
  <c r="BC19" i="183"/>
  <c r="BC21" i="183"/>
  <c r="BA21" i="183"/>
  <c r="AZ21" i="183"/>
  <c r="BD21" i="183"/>
  <c r="AA21" i="183" s="1"/>
  <c r="BC8" i="184"/>
  <c r="BA8" i="184"/>
  <c r="BD8" i="184"/>
  <c r="AA8" i="184" s="1"/>
  <c r="AZ8" i="184"/>
  <c r="BA34" i="186"/>
  <c r="AZ34" i="186"/>
  <c r="BD34" i="186"/>
  <c r="BC34" i="186"/>
  <c r="BD16" i="180"/>
  <c r="AA16" i="180" s="1"/>
  <c r="BA31" i="181"/>
  <c r="AW18" i="182"/>
  <c r="BA18" i="182"/>
  <c r="AA18" i="182" s="1"/>
  <c r="AZ9" i="183"/>
  <c r="BD9" i="183"/>
  <c r="AA9" i="183" s="1"/>
  <c r="BC16" i="184"/>
  <c r="BA16" i="184"/>
  <c r="BD16" i="184"/>
  <c r="AA16" i="184" s="1"/>
  <c r="AZ16" i="184"/>
  <c r="BC35" i="190"/>
  <c r="BA35" i="190"/>
  <c r="AZ35" i="190"/>
  <c r="BD35" i="190"/>
  <c r="BA34" i="191"/>
  <c r="AZ34" i="191"/>
  <c r="BD34" i="191"/>
  <c r="BC34" i="191"/>
  <c r="BD6" i="180"/>
  <c r="AA6" i="180" s="1"/>
  <c r="BD30" i="180"/>
  <c r="AW7" i="181"/>
  <c r="AW31" i="181"/>
  <c r="AW33" i="181"/>
  <c r="AX6" i="182"/>
  <c r="AW32" i="182"/>
  <c r="BA32" i="182"/>
  <c r="AW35" i="182"/>
  <c r="BA35" i="182"/>
  <c r="AZ35" i="182"/>
  <c r="BC6" i="183"/>
  <c r="BD7" i="183"/>
  <c r="AA7" i="183" s="1"/>
  <c r="AC32" i="183" s="1"/>
  <c r="BC7" i="183"/>
  <c r="BA7" i="183"/>
  <c r="BA9" i="183"/>
  <c r="BC16" i="183"/>
  <c r="BA16" i="183"/>
  <c r="AZ22" i="183"/>
  <c r="BD22" i="183"/>
  <c r="AA22" i="183" s="1"/>
  <c r="BC30" i="183"/>
  <c r="BC33" i="183"/>
  <c r="BA33" i="183"/>
  <c r="AZ33" i="183"/>
  <c r="BA10" i="184"/>
  <c r="AZ10" i="184"/>
  <c r="BC10" i="184"/>
  <c r="BC11" i="184"/>
  <c r="BA11" i="184"/>
  <c r="BD11" i="184"/>
  <c r="AA11" i="184" s="1"/>
  <c r="AZ32" i="184"/>
  <c r="BD32" i="184"/>
  <c r="BC32" i="184"/>
  <c r="BA32" i="184"/>
  <c r="BC9" i="185"/>
  <c r="BA9" i="185"/>
  <c r="AZ9" i="185"/>
  <c r="BC12" i="185"/>
  <c r="BA12" i="185"/>
  <c r="AZ12" i="185"/>
  <c r="BD12" i="185"/>
  <c r="AA12" i="185" s="1"/>
  <c r="BC18" i="185"/>
  <c r="BA18" i="185"/>
  <c r="AZ18" i="185"/>
  <c r="BD18" i="185"/>
  <c r="AA18" i="185" s="1"/>
  <c r="BC35" i="185"/>
  <c r="BA35" i="185"/>
  <c r="AZ35" i="185"/>
  <c r="BC6" i="186"/>
  <c r="BA6" i="186"/>
  <c r="BD6" i="186"/>
  <c r="AA6" i="186" s="1"/>
  <c r="BC17" i="187"/>
  <c r="BA17" i="187"/>
  <c r="BD17" i="187"/>
  <c r="AA17" i="187" s="1"/>
  <c r="BI19" i="188"/>
  <c r="L34" i="188" s="1"/>
  <c r="BI15" i="188"/>
  <c r="L32" i="188" s="1"/>
  <c r="BC9" i="188"/>
  <c r="AZ9" i="188"/>
  <c r="BD9" i="188"/>
  <c r="AA9" i="188" s="1"/>
  <c r="BA9" i="188"/>
  <c r="BA7" i="181"/>
  <c r="AA7" i="181" s="1"/>
  <c r="BA30" i="184"/>
  <c r="AZ30" i="184"/>
  <c r="BD30" i="184"/>
  <c r="BC20" i="185"/>
  <c r="BA20" i="185"/>
  <c r="AZ20" i="185"/>
  <c r="BD20" i="185"/>
  <c r="AA20" i="185" s="1"/>
  <c r="BD21" i="185"/>
  <c r="AA21" i="185" s="1"/>
  <c r="BC21" i="185"/>
  <c r="AZ21" i="185"/>
  <c r="BC21" i="191"/>
  <c r="BA21" i="191"/>
  <c r="AZ21" i="191"/>
  <c r="BD21" i="191"/>
  <c r="AA21" i="191" s="1"/>
  <c r="BA16" i="180"/>
  <c r="AZ30" i="180"/>
  <c r="BA6" i="181"/>
  <c r="AA6" i="181" s="1"/>
  <c r="AX7" i="181"/>
  <c r="AX31" i="181"/>
  <c r="AZ6" i="182"/>
  <c r="AW7" i="182"/>
  <c r="AX16" i="182"/>
  <c r="AW16" i="182"/>
  <c r="AZ17" i="182"/>
  <c r="AX17" i="182"/>
  <c r="AX18" i="182"/>
  <c r="AV20" i="182"/>
  <c r="BA31" i="182"/>
  <c r="AZ31" i="182"/>
  <c r="AX31" i="182"/>
  <c r="AV34" i="182"/>
  <c r="BC9" i="183"/>
  <c r="AZ16" i="183"/>
  <c r="BD33" i="183"/>
  <c r="AZ34" i="183"/>
  <c r="BD34" i="183"/>
  <c r="BA34" i="183"/>
  <c r="BA36" i="183"/>
  <c r="AZ36" i="183"/>
  <c r="BC36" i="183"/>
  <c r="AC32" i="184"/>
  <c r="AC31" i="184"/>
  <c r="BI15" i="184"/>
  <c r="L32" i="184" s="1"/>
  <c r="BA9" i="184"/>
  <c r="AZ9" i="184"/>
  <c r="BC9" i="184"/>
  <c r="BD10" i="184"/>
  <c r="AA10" i="184" s="1"/>
  <c r="BA20" i="184"/>
  <c r="AZ20" i="184"/>
  <c r="BC20" i="184"/>
  <c r="BC21" i="184"/>
  <c r="BA21" i="184"/>
  <c r="BD21" i="184"/>
  <c r="AA21" i="184" s="1"/>
  <c r="AZ31" i="184"/>
  <c r="BD31" i="184"/>
  <c r="BC31" i="184"/>
  <c r="BA31" i="184"/>
  <c r="BD9" i="185"/>
  <c r="AA9" i="185" s="1"/>
  <c r="AZ6" i="186"/>
  <c r="BA18" i="186"/>
  <c r="AZ18" i="186"/>
  <c r="BA35" i="186"/>
  <c r="AZ35" i="186"/>
  <c r="BD35" i="186"/>
  <c r="BC35" i="186"/>
  <c r="AZ9" i="187"/>
  <c r="BD9" i="187"/>
  <c r="AA9" i="187" s="1"/>
  <c r="BC9" i="187"/>
  <c r="BA9" i="187"/>
  <c r="BC10" i="188"/>
  <c r="AZ10" i="188"/>
  <c r="BD10" i="188"/>
  <c r="AA10" i="188" s="1"/>
  <c r="BA10" i="188"/>
  <c r="BC12" i="188"/>
  <c r="AZ12" i="188"/>
  <c r="BD12" i="188"/>
  <c r="AA12" i="188" s="1"/>
  <c r="BA12" i="188"/>
  <c r="BC20" i="188"/>
  <c r="AZ20" i="188"/>
  <c r="BD20" i="188"/>
  <c r="AA20" i="188" s="1"/>
  <c r="BA20" i="188"/>
  <c r="BA20" i="190"/>
  <c r="AZ20" i="190"/>
  <c r="BD20" i="190"/>
  <c r="AA20" i="190" s="1"/>
  <c r="BC20" i="190"/>
  <c r="BA6" i="183"/>
  <c r="AZ6" i="183"/>
  <c r="BA30" i="183"/>
  <c r="AZ30" i="183"/>
  <c r="AZ22" i="184"/>
  <c r="BD22" i="184"/>
  <c r="AA22" i="184" s="1"/>
  <c r="BA22" i="184"/>
  <c r="AZ36" i="184"/>
  <c r="BD36" i="184"/>
  <c r="BC36" i="184"/>
  <c r="BA36" i="184"/>
  <c r="BA22" i="185"/>
  <c r="AZ22" i="185"/>
  <c r="BC22" i="185"/>
  <c r="AZ7" i="186"/>
  <c r="BD7" i="186"/>
  <c r="AA7" i="186" s="1"/>
  <c r="BC11" i="191"/>
  <c r="BA11" i="191"/>
  <c r="AZ11" i="191"/>
  <c r="BD11" i="191"/>
  <c r="AA11" i="191" s="1"/>
  <c r="AZ16" i="180"/>
  <c r="AZ6" i="180"/>
  <c r="BA16" i="181"/>
  <c r="AA16" i="181" s="1"/>
  <c r="AX33" i="181"/>
  <c r="AZ33" i="181"/>
  <c r="BA6" i="182"/>
  <c r="AA6" i="182" s="1"/>
  <c r="AX7" i="182"/>
  <c r="AZ16" i="182"/>
  <c r="AW17" i="182"/>
  <c r="AZ18" i="182"/>
  <c r="AV19" i="182"/>
  <c r="AV21" i="182"/>
  <c r="AX32" i="182"/>
  <c r="AV33" i="182"/>
  <c r="BD16" i="183"/>
  <c r="AA16" i="183" s="1"/>
  <c r="AY17" i="183"/>
  <c r="BA22" i="183"/>
  <c r="AY31" i="183"/>
  <c r="BC34" i="183"/>
  <c r="BD36" i="183"/>
  <c r="AZ7" i="184"/>
  <c r="BD7" i="184"/>
  <c r="AA7" i="184" s="1"/>
  <c r="AB30" i="184" s="1"/>
  <c r="BA7" i="184"/>
  <c r="BD9" i="184"/>
  <c r="AA9" i="184" s="1"/>
  <c r="BA19" i="184"/>
  <c r="AZ19" i="184"/>
  <c r="BC19" i="184"/>
  <c r="BD20" i="184"/>
  <c r="AA20" i="184" s="1"/>
  <c r="BA21" i="185"/>
  <c r="BA31" i="185"/>
  <c r="AZ31" i="185"/>
  <c r="BC31" i="185"/>
  <c r="BC34" i="185"/>
  <c r="BA34" i="185"/>
  <c r="AZ34" i="185"/>
  <c r="BD34" i="185"/>
  <c r="BA7" i="186"/>
  <c r="BA12" i="186"/>
  <c r="AZ12" i="186"/>
  <c r="BC12" i="186"/>
  <c r="BD17" i="186"/>
  <c r="AA17" i="186" s="1"/>
  <c r="BC17" i="186"/>
  <c r="BA17" i="186"/>
  <c r="BC18" i="186"/>
  <c r="BC21" i="187"/>
  <c r="BA21" i="187"/>
  <c r="AZ21" i="187"/>
  <c r="BD21" i="187"/>
  <c r="AA21" i="187" s="1"/>
  <c r="AZ32" i="188"/>
  <c r="BC32" i="188"/>
  <c r="BD32" i="188"/>
  <c r="BA32" i="188"/>
  <c r="BC11" i="189"/>
  <c r="BA11" i="189"/>
  <c r="AZ11" i="189"/>
  <c r="BD11" i="189"/>
  <c r="AA11" i="189" s="1"/>
  <c r="BC21" i="190"/>
  <c r="BA21" i="190"/>
  <c r="BD21" i="190"/>
  <c r="AA21" i="190" s="1"/>
  <c r="AZ21" i="190"/>
  <c r="BC18" i="188"/>
  <c r="AZ18" i="188"/>
  <c r="BD18" i="188"/>
  <c r="AA18" i="188" s="1"/>
  <c r="BA18" i="188"/>
  <c r="BC19" i="188"/>
  <c r="AZ19" i="188"/>
  <c r="BD19" i="188"/>
  <c r="AA19" i="188" s="1"/>
  <c r="BA19" i="188"/>
  <c r="BC34" i="189"/>
  <c r="BA34" i="189"/>
  <c r="AZ34" i="189"/>
  <c r="BD34" i="189"/>
  <c r="AY33" i="185"/>
  <c r="AY36" i="185"/>
  <c r="AY10" i="187"/>
  <c r="AZ33" i="187"/>
  <c r="BC33" i="187"/>
  <c r="BA33" i="187"/>
  <c r="BD33" i="187"/>
  <c r="BA36" i="187"/>
  <c r="BD36" i="187"/>
  <c r="BC36" i="187"/>
  <c r="AZ36" i="187"/>
  <c r="BA35" i="188"/>
  <c r="AZ35" i="188"/>
  <c r="BD35" i="188"/>
  <c r="BC35" i="188"/>
  <c r="BC6" i="184"/>
  <c r="BA6" i="184"/>
  <c r="AY17" i="184"/>
  <c r="BA7" i="185"/>
  <c r="AZ7" i="185"/>
  <c r="BD8" i="185"/>
  <c r="AA8" i="185" s="1"/>
  <c r="BC8" i="185"/>
  <c r="AY11" i="185"/>
  <c r="AY17" i="185"/>
  <c r="BC30" i="185"/>
  <c r="BA30" i="185"/>
  <c r="BC16" i="186"/>
  <c r="BA16" i="186"/>
  <c r="AY22" i="186"/>
  <c r="AZ31" i="186"/>
  <c r="BD31" i="186"/>
  <c r="AY33" i="186"/>
  <c r="BD36" i="186"/>
  <c r="BC36" i="186"/>
  <c r="BA36" i="186"/>
  <c r="AZ36" i="186"/>
  <c r="BA6" i="187"/>
  <c r="AZ6" i="187"/>
  <c r="BD6" i="187"/>
  <c r="AA6" i="187" s="1"/>
  <c r="BC6" i="187"/>
  <c r="AY12" i="187"/>
  <c r="AZ18" i="187"/>
  <c r="BD18" i="187"/>
  <c r="AA18" i="187" s="1"/>
  <c r="BA18" i="187"/>
  <c r="BC32" i="187"/>
  <c r="AZ32" i="187"/>
  <c r="BD32" i="187"/>
  <c r="BA32" i="187"/>
  <c r="BC30" i="188"/>
  <c r="AZ30" i="188"/>
  <c r="BD30" i="188"/>
  <c r="BA30" i="188"/>
  <c r="BD30" i="186"/>
  <c r="AY7" i="187"/>
  <c r="AY19" i="187"/>
  <c r="AY20" i="187"/>
  <c r="AY22" i="187"/>
  <c r="AZ17" i="188"/>
  <c r="BC17" i="188"/>
  <c r="BD17" i="188"/>
  <c r="AA17" i="188" s="1"/>
  <c r="BA17" i="188"/>
  <c r="BA10" i="189"/>
  <c r="AZ10" i="189"/>
  <c r="BD10" i="189"/>
  <c r="AA10" i="189" s="1"/>
  <c r="BC10" i="189"/>
  <c r="BC21" i="189"/>
  <c r="BA21" i="189"/>
  <c r="AZ21" i="189"/>
  <c r="BD21" i="189"/>
  <c r="AA21" i="189" s="1"/>
  <c r="AZ36" i="189"/>
  <c r="BD36" i="189"/>
  <c r="BC36" i="189"/>
  <c r="BA36" i="189"/>
  <c r="AY32" i="186"/>
  <c r="BA16" i="187"/>
  <c r="AZ16" i="187"/>
  <c r="BC31" i="187"/>
  <c r="AZ31" i="187"/>
  <c r="BD31" i="187"/>
  <c r="BA31" i="187"/>
  <c r="BA7" i="188"/>
  <c r="BD7" i="188"/>
  <c r="AA7" i="188" s="1"/>
  <c r="AC32" i="188" s="1"/>
  <c r="AZ7" i="188"/>
  <c r="BD8" i="188"/>
  <c r="AA8" i="188" s="1"/>
  <c r="BA8" i="188"/>
  <c r="BC8" i="188"/>
  <c r="AZ8" i="188"/>
  <c r="BD11" i="188"/>
  <c r="AA11" i="188" s="1"/>
  <c r="BA11" i="188"/>
  <c r="BC11" i="188"/>
  <c r="BA19" i="190"/>
  <c r="AZ19" i="190"/>
  <c r="BD19" i="190"/>
  <c r="AA19" i="190" s="1"/>
  <c r="BC19" i="190"/>
  <c r="AY35" i="187"/>
  <c r="AY21" i="188"/>
  <c r="AY22" i="188"/>
  <c r="AY33" i="188"/>
  <c r="AY34" i="188"/>
  <c r="AZ36" i="188"/>
  <c r="BC36" i="188"/>
  <c r="AZ8" i="189"/>
  <c r="BD8" i="189"/>
  <c r="AA8" i="189" s="1"/>
  <c r="BC8" i="189"/>
  <c r="BA18" i="189"/>
  <c r="AZ18" i="189"/>
  <c r="BD18" i="189"/>
  <c r="AA18" i="189" s="1"/>
  <c r="BA19" i="189"/>
  <c r="AZ19" i="189"/>
  <c r="BD19" i="189"/>
  <c r="AA19" i="189" s="1"/>
  <c r="BC19" i="189"/>
  <c r="BA35" i="189"/>
  <c r="AZ35" i="189"/>
  <c r="BD35" i="189"/>
  <c r="BA8" i="190"/>
  <c r="AZ8" i="190"/>
  <c r="BD8" i="190"/>
  <c r="AA8" i="190" s="1"/>
  <c r="AY10" i="190"/>
  <c r="BA11" i="190"/>
  <c r="AZ11" i="190"/>
  <c r="BD11" i="190"/>
  <c r="AA11" i="190" s="1"/>
  <c r="BC34" i="190"/>
  <c r="BA34" i="190"/>
  <c r="AZ34" i="190"/>
  <c r="BD34" i="190"/>
  <c r="AY34" i="187"/>
  <c r="AY31" i="188"/>
  <c r="BC7" i="189"/>
  <c r="BA7" i="189"/>
  <c r="AZ7" i="189"/>
  <c r="AZ22" i="189"/>
  <c r="BD22" i="189"/>
  <c r="AA22" i="189" s="1"/>
  <c r="BC22" i="189"/>
  <c r="AZ31" i="189"/>
  <c r="BD31" i="189"/>
  <c r="BC31" i="189"/>
  <c r="BA31" i="189"/>
  <c r="BD32" i="189"/>
  <c r="BC32" i="189"/>
  <c r="BA32" i="189"/>
  <c r="AZ32" i="189"/>
  <c r="AZ31" i="191"/>
  <c r="BD31" i="191"/>
  <c r="BC31" i="191"/>
  <c r="BA31" i="191"/>
  <c r="BA30" i="187"/>
  <c r="BA6" i="188"/>
  <c r="BA16" i="188"/>
  <c r="AY9" i="189"/>
  <c r="BC16" i="189"/>
  <c r="BA16" i="189"/>
  <c r="AZ16" i="189"/>
  <c r="BD17" i="189"/>
  <c r="AA17" i="189" s="1"/>
  <c r="BC17" i="189"/>
  <c r="BA17" i="189"/>
  <c r="BD7" i="190"/>
  <c r="AA7" i="190" s="1"/>
  <c r="BC7" i="190"/>
  <c r="BA7" i="190"/>
  <c r="AY9" i="190"/>
  <c r="BA31" i="190"/>
  <c r="AZ31" i="190"/>
  <c r="BD31" i="190"/>
  <c r="BC31" i="190"/>
  <c r="BC33" i="191"/>
  <c r="BA33" i="191"/>
  <c r="AZ33" i="191"/>
  <c r="BD33" i="191"/>
  <c r="BC17" i="190"/>
  <c r="BD17" i="190"/>
  <c r="AA17" i="190" s="1"/>
  <c r="BA17" i="190"/>
  <c r="AZ17" i="190"/>
  <c r="AY18" i="190"/>
  <c r="BC8" i="191"/>
  <c r="BA8" i="191"/>
  <c r="AZ8" i="191"/>
  <c r="BD8" i="191"/>
  <c r="AA8" i="191" s="1"/>
  <c r="BD17" i="191"/>
  <c r="AA17" i="191" s="1"/>
  <c r="BC17" i="191"/>
  <c r="BA17" i="191"/>
  <c r="AZ17" i="191"/>
  <c r="AY12" i="189"/>
  <c r="AY20" i="189"/>
  <c r="AY33" i="189"/>
  <c r="AZ12" i="190"/>
  <c r="BD12" i="190"/>
  <c r="AA12" i="190" s="1"/>
  <c r="BC12" i="190"/>
  <c r="BC16" i="191"/>
  <c r="BA16" i="191"/>
  <c r="AZ16" i="191"/>
  <c r="BD16" i="191"/>
  <c r="AA16" i="191" s="1"/>
  <c r="BD30" i="189"/>
  <c r="BD6" i="190"/>
  <c r="AA6" i="190" s="1"/>
  <c r="BD16" i="190"/>
  <c r="AA16" i="190" s="1"/>
  <c r="AY32" i="190"/>
  <c r="AY33" i="190"/>
  <c r="AY10" i="191"/>
  <c r="AZ32" i="191"/>
  <c r="BD32" i="191"/>
  <c r="BC32" i="191"/>
  <c r="AY22" i="190"/>
  <c r="BC30" i="190"/>
  <c r="BA30" i="190"/>
  <c r="AZ30" i="190"/>
  <c r="AZ36" i="190"/>
  <c r="BD36" i="190"/>
  <c r="BC36" i="190"/>
  <c r="BA9" i="191"/>
  <c r="AZ9" i="191"/>
  <c r="BD9" i="191"/>
  <c r="AA9" i="191" s="1"/>
  <c r="AY12" i="191"/>
  <c r="AY20" i="191"/>
  <c r="AY35" i="191"/>
  <c r="BC6" i="191"/>
  <c r="BA6" i="191"/>
  <c r="AZ6" i="191"/>
  <c r="AY7" i="191"/>
  <c r="AY18" i="191"/>
  <c r="BA19" i="191"/>
  <c r="AZ19" i="191"/>
  <c r="BD19" i="191"/>
  <c r="AA19" i="191" s="1"/>
  <c r="AZ22" i="191"/>
  <c r="BD22" i="191"/>
  <c r="AA22" i="191" s="1"/>
  <c r="BC22" i="191"/>
  <c r="AY36" i="191"/>
  <c r="BD30" i="191"/>
  <c r="Y34" i="184" l="1"/>
  <c r="T33" i="184"/>
  <c r="AD29" i="184"/>
  <c r="T36" i="184"/>
  <c r="BA18" i="191"/>
  <c r="AZ18" i="191"/>
  <c r="BD18" i="191"/>
  <c r="AA18" i="191" s="1"/>
  <c r="BC18" i="191"/>
  <c r="BA12" i="189"/>
  <c r="AZ12" i="189"/>
  <c r="BD12" i="189"/>
  <c r="AA12" i="189" s="1"/>
  <c r="BC12" i="189"/>
  <c r="AZ17" i="185"/>
  <c r="BD17" i="185"/>
  <c r="AA17" i="185" s="1"/>
  <c r="BC17" i="185"/>
  <c r="BA17" i="185"/>
  <c r="BD33" i="185"/>
  <c r="BC33" i="185"/>
  <c r="AZ33" i="185"/>
  <c r="BA33" i="185"/>
  <c r="AC34" i="183"/>
  <c r="AC35" i="183"/>
  <c r="AB35" i="181"/>
  <c r="AB34" i="181"/>
  <c r="AC33" i="181"/>
  <c r="AB33" i="181"/>
  <c r="BF17" i="181"/>
  <c r="O32" i="181" s="1"/>
  <c r="BF13" i="181"/>
  <c r="G32" i="181" s="1"/>
  <c r="BF21" i="181"/>
  <c r="BG20" i="181" s="1"/>
  <c r="AC35" i="181"/>
  <c r="AC34" i="181"/>
  <c r="BD36" i="191"/>
  <c r="BC36" i="191"/>
  <c r="BA36" i="191"/>
  <c r="AZ36" i="191"/>
  <c r="AZ7" i="191"/>
  <c r="BD7" i="191"/>
  <c r="AA7" i="191" s="1"/>
  <c r="BC7" i="191"/>
  <c r="BA7" i="191"/>
  <c r="BA35" i="191"/>
  <c r="AZ35" i="191"/>
  <c r="BD35" i="191"/>
  <c r="BC35" i="191"/>
  <c r="AZ22" i="190"/>
  <c r="BD22" i="190"/>
  <c r="AA22" i="190" s="1"/>
  <c r="BC22" i="190"/>
  <c r="BA22" i="190"/>
  <c r="BA10" i="191"/>
  <c r="AZ10" i="191"/>
  <c r="BD10" i="191"/>
  <c r="AA10" i="191" s="1"/>
  <c r="BC10" i="191"/>
  <c r="AZ18" i="190"/>
  <c r="BC18" i="190"/>
  <c r="BA18" i="190"/>
  <c r="BD18" i="190"/>
  <c r="AA18" i="190" s="1"/>
  <c r="AB32" i="189"/>
  <c r="BD21" i="188"/>
  <c r="AA21" i="188" s="1"/>
  <c r="BA21" i="188"/>
  <c r="BC21" i="188"/>
  <c r="AZ21" i="188"/>
  <c r="AZ32" i="186"/>
  <c r="BD32" i="186"/>
  <c r="BC32" i="186"/>
  <c r="BA32" i="186"/>
  <c r="AZ19" i="187"/>
  <c r="BD19" i="187"/>
  <c r="AA19" i="187" s="1"/>
  <c r="BA19" i="187"/>
  <c r="BC19" i="187"/>
  <c r="BD11" i="185"/>
  <c r="AA11" i="185" s="1"/>
  <c r="BI7" i="185" s="1"/>
  <c r="D33" i="185" s="1"/>
  <c r="BC11" i="185"/>
  <c r="BA11" i="185"/>
  <c r="AZ11" i="185"/>
  <c r="AZ31" i="183"/>
  <c r="BD31" i="183"/>
  <c r="BC31" i="183"/>
  <c r="BA31" i="183"/>
  <c r="BA33" i="182"/>
  <c r="AZ33" i="182"/>
  <c r="AW33" i="182"/>
  <c r="AX33" i="182"/>
  <c r="AC32" i="182"/>
  <c r="AC31" i="182"/>
  <c r="AB32" i="182"/>
  <c r="AB31" i="182"/>
  <c r="BF15" i="182"/>
  <c r="L32" i="182" s="1"/>
  <c r="AC30" i="182"/>
  <c r="AB30" i="182"/>
  <c r="BF7" i="182"/>
  <c r="BG8" i="182" s="1"/>
  <c r="BF11" i="182"/>
  <c r="D32" i="182" s="1"/>
  <c r="AC31" i="185"/>
  <c r="AB31" i="184"/>
  <c r="AB32" i="184"/>
  <c r="BI11" i="188"/>
  <c r="D32" i="188" s="1"/>
  <c r="AC31" i="188"/>
  <c r="AB31" i="185"/>
  <c r="BI15" i="183"/>
  <c r="L32" i="183" s="1"/>
  <c r="AC31" i="183"/>
  <c r="AZ9" i="190"/>
  <c r="BD9" i="190"/>
  <c r="AA9" i="190" s="1"/>
  <c r="AC32" i="190" s="1"/>
  <c r="BC9" i="190"/>
  <c r="BA9" i="190"/>
  <c r="BA22" i="188"/>
  <c r="BD22" i="188"/>
  <c r="AA22" i="188" s="1"/>
  <c r="AB33" i="188" s="1"/>
  <c r="AZ22" i="188"/>
  <c r="BC22" i="188"/>
  <c r="AB32" i="180"/>
  <c r="AB30" i="180"/>
  <c r="BI15" i="180"/>
  <c r="L32" i="180" s="1"/>
  <c r="BI11" i="180"/>
  <c r="D32" i="180" s="1"/>
  <c r="AC31" i="180"/>
  <c r="BI19" i="180"/>
  <c r="L34" i="180" s="1"/>
  <c r="AB31" i="180"/>
  <c r="AC32" i="180"/>
  <c r="AC30" i="180"/>
  <c r="BI7" i="180"/>
  <c r="D34" i="180" s="1"/>
  <c r="BA20" i="191"/>
  <c r="AZ20" i="191"/>
  <c r="BD20" i="191"/>
  <c r="AA20" i="191" s="1"/>
  <c r="BC20" i="191"/>
  <c r="BD33" i="190"/>
  <c r="BC33" i="190"/>
  <c r="BA33" i="190"/>
  <c r="AZ33" i="190"/>
  <c r="AZ33" i="189"/>
  <c r="BD33" i="189"/>
  <c r="BC33" i="189"/>
  <c r="BA33" i="189"/>
  <c r="AC33" i="189"/>
  <c r="AZ9" i="189"/>
  <c r="BD9" i="189"/>
  <c r="AA9" i="189" s="1"/>
  <c r="AB31" i="189" s="1"/>
  <c r="BC9" i="189"/>
  <c r="BA9" i="189"/>
  <c r="BA31" i="188"/>
  <c r="BD31" i="188"/>
  <c r="BC31" i="188"/>
  <c r="AZ31" i="188"/>
  <c r="BD34" i="188"/>
  <c r="BA34" i="188"/>
  <c r="BC34" i="188"/>
  <c r="AZ34" i="188"/>
  <c r="BD35" i="187"/>
  <c r="BA35" i="187"/>
  <c r="BC35" i="187"/>
  <c r="AZ35" i="187"/>
  <c r="AC34" i="188"/>
  <c r="BD7" i="187"/>
  <c r="AA7" i="187" s="1"/>
  <c r="BI19" i="187" s="1"/>
  <c r="BC7" i="187"/>
  <c r="BA7" i="187"/>
  <c r="AZ7" i="187"/>
  <c r="BD17" i="184"/>
  <c r="AA17" i="184" s="1"/>
  <c r="BC17" i="184"/>
  <c r="BA17" i="184"/>
  <c r="AZ17" i="184"/>
  <c r="AZ10" i="187"/>
  <c r="BD10" i="187"/>
  <c r="AA10" i="187" s="1"/>
  <c r="BI11" i="187" s="1"/>
  <c r="BC10" i="187"/>
  <c r="BA10" i="187"/>
  <c r="AB32" i="185"/>
  <c r="AC30" i="184"/>
  <c r="BI7" i="184"/>
  <c r="D33" i="184" s="1"/>
  <c r="BA34" i="182"/>
  <c r="AZ34" i="182"/>
  <c r="AX34" i="182"/>
  <c r="AW34" i="182"/>
  <c r="AW20" i="182"/>
  <c r="BA20" i="182"/>
  <c r="AA20" i="182" s="1"/>
  <c r="AZ20" i="182"/>
  <c r="AX20" i="182"/>
  <c r="AB32" i="188"/>
  <c r="AB31" i="188"/>
  <c r="AC30" i="188"/>
  <c r="BF17" i="182"/>
  <c r="O32" i="182" s="1"/>
  <c r="AB34" i="184"/>
  <c r="BI13" i="184"/>
  <c r="G32" i="184" s="1"/>
  <c r="AC33" i="184"/>
  <c r="BI9" i="184"/>
  <c r="AB33" i="184"/>
  <c r="BI21" i="184"/>
  <c r="O33" i="184" s="1"/>
  <c r="AC35" i="184"/>
  <c r="BI17" i="184"/>
  <c r="AC34" i="184"/>
  <c r="AC34" i="180"/>
  <c r="AB33" i="180"/>
  <c r="BI13" i="180"/>
  <c r="G32" i="180" s="1"/>
  <c r="BI9" i="180"/>
  <c r="G34" i="180" s="1"/>
  <c r="AB34" i="180"/>
  <c r="BI21" i="180"/>
  <c r="O34" i="180" s="1"/>
  <c r="AC35" i="180"/>
  <c r="BI17" i="180"/>
  <c r="O32" i="180" s="1"/>
  <c r="AC33" i="180"/>
  <c r="AC35" i="186"/>
  <c r="AB32" i="183"/>
  <c r="AB31" i="183"/>
  <c r="AB30" i="183"/>
  <c r="AB35" i="190"/>
  <c r="AC34" i="190"/>
  <c r="AB34" i="190"/>
  <c r="AC33" i="190"/>
  <c r="AB33" i="190"/>
  <c r="BI21" i="190"/>
  <c r="O33" i="190" s="1"/>
  <c r="BI9" i="190"/>
  <c r="AC35" i="190"/>
  <c r="BI17" i="190"/>
  <c r="BI13" i="190"/>
  <c r="G32" i="190" s="1"/>
  <c r="AZ20" i="187"/>
  <c r="BD20" i="187"/>
  <c r="AA20" i="187" s="1"/>
  <c r="AC34" i="187" s="1"/>
  <c r="BC20" i="187"/>
  <c r="BA20" i="187"/>
  <c r="BC33" i="186"/>
  <c r="BA33" i="186"/>
  <c r="AZ33" i="186"/>
  <c r="BD33" i="186"/>
  <c r="BA19" i="182"/>
  <c r="AA19" i="182" s="1"/>
  <c r="AZ19" i="182"/>
  <c r="AW19" i="182"/>
  <c r="AX19" i="182"/>
  <c r="AC32" i="181"/>
  <c r="AB31" i="181"/>
  <c r="BF15" i="181"/>
  <c r="L32" i="181" s="1"/>
  <c r="AB32" i="181"/>
  <c r="BF7" i="181"/>
  <c r="BG8" i="181" s="1"/>
  <c r="AC30" i="181"/>
  <c r="BF11" i="181"/>
  <c r="D32" i="181" s="1"/>
  <c r="AC31" i="181"/>
  <c r="AB30" i="181"/>
  <c r="AB33" i="186"/>
  <c r="BA12" i="191"/>
  <c r="AZ12" i="191"/>
  <c r="BD12" i="191"/>
  <c r="AA12" i="191" s="1"/>
  <c r="BC12" i="191"/>
  <c r="BA32" i="190"/>
  <c r="AZ32" i="190"/>
  <c r="BD32" i="190"/>
  <c r="BC32" i="190"/>
  <c r="AB34" i="191"/>
  <c r="BI13" i="191"/>
  <c r="G32" i="191" s="1"/>
  <c r="AC33" i="191"/>
  <c r="BI9" i="191"/>
  <c r="AC35" i="191"/>
  <c r="AB33" i="191"/>
  <c r="BI21" i="191"/>
  <c r="O33" i="191" s="1"/>
  <c r="AC34" i="191"/>
  <c r="BI17" i="191"/>
  <c r="AB35" i="191"/>
  <c r="BA20" i="189"/>
  <c r="AZ20" i="189"/>
  <c r="BD20" i="189"/>
  <c r="AA20" i="189" s="1"/>
  <c r="BI13" i="189" s="1"/>
  <c r="G32" i="189" s="1"/>
  <c r="BC20" i="189"/>
  <c r="BI11" i="189"/>
  <c r="D32" i="189" s="1"/>
  <c r="BD34" i="187"/>
  <c r="BA34" i="187"/>
  <c r="AZ34" i="187"/>
  <c r="BC34" i="187"/>
  <c r="AZ10" i="190"/>
  <c r="BD10" i="190"/>
  <c r="AA10" i="190" s="1"/>
  <c r="BC10" i="190"/>
  <c r="BA10" i="190"/>
  <c r="AC35" i="189"/>
  <c r="AB33" i="189"/>
  <c r="BA33" i="188"/>
  <c r="BD33" i="188"/>
  <c r="AZ33" i="188"/>
  <c r="BC33" i="188"/>
  <c r="BC22" i="187"/>
  <c r="AZ22" i="187"/>
  <c r="BA22" i="187"/>
  <c r="BD22" i="187"/>
  <c r="AA22" i="187" s="1"/>
  <c r="AZ12" i="187"/>
  <c r="BD12" i="187"/>
  <c r="AA12" i="187" s="1"/>
  <c r="BC12" i="187"/>
  <c r="BA12" i="187"/>
  <c r="AZ22" i="186"/>
  <c r="BD22" i="186"/>
  <c r="AA22" i="186" s="1"/>
  <c r="AB35" i="186" s="1"/>
  <c r="BC22" i="186"/>
  <c r="BA22" i="186"/>
  <c r="BI21" i="187"/>
  <c r="O33" i="187" s="1"/>
  <c r="AZ36" i="185"/>
  <c r="BD36" i="185"/>
  <c r="BA36" i="185"/>
  <c r="BC36" i="185"/>
  <c r="BD17" i="183"/>
  <c r="AA17" i="183" s="1"/>
  <c r="BI13" i="183" s="1"/>
  <c r="G32" i="183" s="1"/>
  <c r="BC17" i="183"/>
  <c r="BA17" i="183"/>
  <c r="AZ17" i="183"/>
  <c r="AW21" i="182"/>
  <c r="BA21" i="182"/>
  <c r="AA21" i="182" s="1"/>
  <c r="AZ21" i="182"/>
  <c r="AX21" i="182"/>
  <c r="AB35" i="182"/>
  <c r="BI11" i="184"/>
  <c r="BI19" i="184"/>
  <c r="BI7" i="188"/>
  <c r="D34" i="188" s="1"/>
  <c r="AB30" i="188"/>
  <c r="AC32" i="186"/>
  <c r="AB30" i="186"/>
  <c r="AB32" i="186"/>
  <c r="AC31" i="186"/>
  <c r="BI7" i="186"/>
  <c r="D33" i="186" s="1"/>
  <c r="AB31" i="186"/>
  <c r="AC30" i="186"/>
  <c r="BI19" i="186"/>
  <c r="BI11" i="186"/>
  <c r="BI15" i="186"/>
  <c r="L32" i="186" s="1"/>
  <c r="AC33" i="182"/>
  <c r="AB33" i="182"/>
  <c r="AC35" i="182"/>
  <c r="BI21" i="186"/>
  <c r="O33" i="186" s="1"/>
  <c r="BI9" i="186"/>
  <c r="BI7" i="183"/>
  <c r="D34" i="183" s="1"/>
  <c r="AC30" i="183"/>
  <c r="I33" i="187" l="1"/>
  <c r="D32" i="187"/>
  <c r="Q32" i="187"/>
  <c r="L33" i="187"/>
  <c r="T35" i="189"/>
  <c r="AG29" i="189"/>
  <c r="T32" i="189"/>
  <c r="AM29" i="188"/>
  <c r="W33" i="188"/>
  <c r="W35" i="188"/>
  <c r="W40" i="188"/>
  <c r="W38" i="186"/>
  <c r="W36" i="186"/>
  <c r="W34" i="186"/>
  <c r="Y32" i="186"/>
  <c r="AS29" i="186"/>
  <c r="Q39" i="186"/>
  <c r="W33" i="182"/>
  <c r="O39" i="182"/>
  <c r="AM29" i="182"/>
  <c r="W35" i="182"/>
  <c r="W36" i="182"/>
  <c r="W38" i="182"/>
  <c r="AS29" i="182"/>
  <c r="W34" i="182"/>
  <c r="Y36" i="186"/>
  <c r="W33" i="186"/>
  <c r="W35" i="186"/>
  <c r="AM29" i="186"/>
  <c r="O39" i="186"/>
  <c r="G33" i="184"/>
  <c r="I32" i="184"/>
  <c r="Y39" i="185"/>
  <c r="Y33" i="185"/>
  <c r="T32" i="185"/>
  <c r="AJ29" i="185"/>
  <c r="T35" i="185"/>
  <c r="T38" i="185"/>
  <c r="AB35" i="187"/>
  <c r="AB30" i="187"/>
  <c r="AJ29" i="189"/>
  <c r="T37" i="189"/>
  <c r="T34" i="189"/>
  <c r="BI11" i="190"/>
  <c r="AC30" i="190"/>
  <c r="BI15" i="185"/>
  <c r="L32" i="185" s="1"/>
  <c r="G33" i="186"/>
  <c r="I32" i="186"/>
  <c r="T32" i="186"/>
  <c r="AJ29" i="186"/>
  <c r="Y39" i="186"/>
  <c r="T35" i="186"/>
  <c r="Y33" i="186"/>
  <c r="T38" i="186"/>
  <c r="BI19" i="185"/>
  <c r="BI17" i="188"/>
  <c r="O32" i="188" s="1"/>
  <c r="T37" i="181"/>
  <c r="T34" i="181"/>
  <c r="L39" i="181"/>
  <c r="AD29" i="181"/>
  <c r="BE8" i="181"/>
  <c r="D34" i="181"/>
  <c r="BF21" i="182"/>
  <c r="BG20" i="182" s="1"/>
  <c r="G33" i="190"/>
  <c r="I32" i="190"/>
  <c r="W37" i="190"/>
  <c r="W32" i="190"/>
  <c r="W39" i="190"/>
  <c r="Y35" i="190"/>
  <c r="AP29" i="190"/>
  <c r="T32" i="183"/>
  <c r="T35" i="183"/>
  <c r="AG29" i="183"/>
  <c r="W35" i="180"/>
  <c r="W37" i="180"/>
  <c r="W33" i="180"/>
  <c r="AP29" i="180"/>
  <c r="AB34" i="182"/>
  <c r="BI11" i="185"/>
  <c r="AB35" i="188"/>
  <c r="BI13" i="186"/>
  <c r="G32" i="186" s="1"/>
  <c r="AG29" i="180"/>
  <c r="T35" i="180"/>
  <c r="T32" i="180"/>
  <c r="BI13" i="188"/>
  <c r="G32" i="188" s="1"/>
  <c r="AC34" i="186"/>
  <c r="Y35" i="184"/>
  <c r="AJ29" i="184"/>
  <c r="T37" i="184"/>
  <c r="Y32" i="184"/>
  <c r="T34" i="184"/>
  <c r="AB32" i="187"/>
  <c r="BI15" i="187"/>
  <c r="L32" i="187" s="1"/>
  <c r="AC32" i="187"/>
  <c r="AC33" i="187"/>
  <c r="AB33" i="187"/>
  <c r="BI15" i="190"/>
  <c r="L32" i="190" s="1"/>
  <c r="AB32" i="190"/>
  <c r="AB34" i="186"/>
  <c r="W33" i="181"/>
  <c r="AM29" i="181"/>
  <c r="O39" i="181"/>
  <c r="W35" i="181"/>
  <c r="BI17" i="183"/>
  <c r="O32" i="183" s="1"/>
  <c r="AB34" i="183"/>
  <c r="AC33" i="183"/>
  <c r="AC33" i="186"/>
  <c r="L33" i="186"/>
  <c r="Q32" i="186"/>
  <c r="T34" i="188"/>
  <c r="T40" i="188"/>
  <c r="T37" i="188"/>
  <c r="AD29" i="188"/>
  <c r="I32" i="191"/>
  <c r="G33" i="191"/>
  <c r="T36" i="181"/>
  <c r="T39" i="181"/>
  <c r="T33" i="181"/>
  <c r="AG29" i="181"/>
  <c r="T33" i="183"/>
  <c r="T36" i="183"/>
  <c r="AD29" i="183"/>
  <c r="W36" i="180"/>
  <c r="W32" i="180"/>
  <c r="AM29" i="180"/>
  <c r="W34" i="180"/>
  <c r="T39" i="185"/>
  <c r="T33" i="185"/>
  <c r="AG29" i="185"/>
  <c r="Y34" i="185"/>
  <c r="T36" i="185"/>
  <c r="Y37" i="185"/>
  <c r="L39" i="186"/>
  <c r="Y38" i="186"/>
  <c r="T37" i="186"/>
  <c r="T34" i="186"/>
  <c r="AD29" i="186"/>
  <c r="L33" i="184"/>
  <c r="Q32" i="184"/>
  <c r="AC35" i="188"/>
  <c r="BI21" i="188"/>
  <c r="O34" i="188" s="1"/>
  <c r="W38" i="191"/>
  <c r="W36" i="191"/>
  <c r="AS29" i="191"/>
  <c r="Q39" i="191"/>
  <c r="W34" i="191"/>
  <c r="Y32" i="191"/>
  <c r="Y36" i="191"/>
  <c r="W33" i="191"/>
  <c r="W35" i="191"/>
  <c r="O39" i="191"/>
  <c r="AM29" i="191"/>
  <c r="T38" i="181"/>
  <c r="T35" i="181"/>
  <c r="AJ29" i="181"/>
  <c r="T32" i="181"/>
  <c r="T34" i="183"/>
  <c r="AJ29" i="183"/>
  <c r="T37" i="183"/>
  <c r="AC34" i="182"/>
  <c r="BI9" i="187"/>
  <c r="AB30" i="189"/>
  <c r="BI19" i="189"/>
  <c r="L34" i="189" s="1"/>
  <c r="AC30" i="189"/>
  <c r="AC32" i="189"/>
  <c r="BI15" i="189"/>
  <c r="L32" i="189" s="1"/>
  <c r="T36" i="180"/>
  <c r="T33" i="180"/>
  <c r="AD29" i="180"/>
  <c r="BI17" i="186"/>
  <c r="T32" i="184"/>
  <c r="Y36" i="184"/>
  <c r="AG29" i="184"/>
  <c r="T35" i="184"/>
  <c r="Y33" i="184"/>
  <c r="BE8" i="182"/>
  <c r="D34" i="182"/>
  <c r="T39" i="182"/>
  <c r="T36" i="182"/>
  <c r="T33" i="182"/>
  <c r="AG29" i="182"/>
  <c r="AC35" i="187"/>
  <c r="BI7" i="187"/>
  <c r="D33" i="187" s="1"/>
  <c r="AC30" i="187"/>
  <c r="AB31" i="187"/>
  <c r="AC33" i="188"/>
  <c r="BI9" i="188"/>
  <c r="G34" i="188" s="1"/>
  <c r="BI7" i="189"/>
  <c r="D34" i="189" s="1"/>
  <c r="AB31" i="190"/>
  <c r="AB30" i="190"/>
  <c r="BF13" i="182"/>
  <c r="G32" i="182" s="1"/>
  <c r="BE20" i="181"/>
  <c r="L34" i="181"/>
  <c r="BI21" i="183"/>
  <c r="O34" i="183" s="1"/>
  <c r="BI9" i="183"/>
  <c r="G34" i="183" s="1"/>
  <c r="AC31" i="189"/>
  <c r="AC30" i="185"/>
  <c r="O32" i="184"/>
  <c r="Q33" i="184"/>
  <c r="T38" i="188"/>
  <c r="T35" i="188"/>
  <c r="AJ29" i="188"/>
  <c r="T32" i="188"/>
  <c r="AC31" i="190"/>
  <c r="W34" i="181"/>
  <c r="W36" i="181"/>
  <c r="W38" i="181"/>
  <c r="AS29" i="181"/>
  <c r="BI21" i="185"/>
  <c r="O33" i="185" s="1"/>
  <c r="AB35" i="185"/>
  <c r="BI13" i="185"/>
  <c r="G32" i="185" s="1"/>
  <c r="AB33" i="185"/>
  <c r="AB34" i="185"/>
  <c r="AC34" i="185"/>
  <c r="AC35" i="185"/>
  <c r="BI17" i="185"/>
  <c r="BI9" i="185"/>
  <c r="AC33" i="185"/>
  <c r="T39" i="186"/>
  <c r="Y34" i="186"/>
  <c r="T33" i="186"/>
  <c r="T36" i="186"/>
  <c r="AG29" i="186"/>
  <c r="Y37" i="186"/>
  <c r="D32" i="186"/>
  <c r="I33" i="186"/>
  <c r="D32" i="184"/>
  <c r="I33" i="184"/>
  <c r="AB34" i="187"/>
  <c r="W36" i="189"/>
  <c r="W32" i="189"/>
  <c r="W34" i="189"/>
  <c r="AM29" i="189"/>
  <c r="AC34" i="189"/>
  <c r="AB34" i="189"/>
  <c r="Q33" i="191"/>
  <c r="O32" i="191"/>
  <c r="W39" i="191"/>
  <c r="Y35" i="191"/>
  <c r="AP29" i="191"/>
  <c r="W37" i="191"/>
  <c r="W32" i="191"/>
  <c r="O32" i="190"/>
  <c r="Q33" i="190"/>
  <c r="O39" i="190"/>
  <c r="AM29" i="190"/>
  <c r="Y36" i="190"/>
  <c r="W33" i="190"/>
  <c r="W35" i="190"/>
  <c r="W38" i="190"/>
  <c r="W36" i="190"/>
  <c r="AS29" i="190"/>
  <c r="W34" i="190"/>
  <c r="Y32" i="190"/>
  <c r="Q39" i="190"/>
  <c r="Y37" i="184"/>
  <c r="W36" i="184"/>
  <c r="W34" i="184"/>
  <c r="W32" i="184"/>
  <c r="AM29" i="184"/>
  <c r="W37" i="184"/>
  <c r="W33" i="184"/>
  <c r="W35" i="184"/>
  <c r="AP29" i="184"/>
  <c r="T36" i="188"/>
  <c r="AG29" i="188"/>
  <c r="T39" i="188"/>
  <c r="T33" i="188"/>
  <c r="AC32" i="185"/>
  <c r="BI17" i="187"/>
  <c r="BI21" i="189"/>
  <c r="O34" i="189" s="1"/>
  <c r="AJ29" i="180"/>
  <c r="T37" i="180"/>
  <c r="T34" i="180"/>
  <c r="AB30" i="185"/>
  <c r="T37" i="182"/>
  <c r="T34" i="182"/>
  <c r="AD29" i="182"/>
  <c r="L39" i="182"/>
  <c r="T35" i="182"/>
  <c r="T32" i="182"/>
  <c r="T38" i="182"/>
  <c r="AJ29" i="182"/>
  <c r="AC31" i="187"/>
  <c r="BI17" i="189"/>
  <c r="O32" i="189" s="1"/>
  <c r="BI7" i="190"/>
  <c r="D33" i="190" s="1"/>
  <c r="BI19" i="190"/>
  <c r="AC32" i="191"/>
  <c r="AC31" i="191"/>
  <c r="BI11" i="191"/>
  <c r="AB32" i="191"/>
  <c r="AB30" i="191"/>
  <c r="BI19" i="191"/>
  <c r="AC30" i="191"/>
  <c r="BI7" i="191"/>
  <c r="D33" i="191" s="1"/>
  <c r="AB31" i="191"/>
  <c r="BI15" i="191"/>
  <c r="L32" i="191" s="1"/>
  <c r="BI13" i="187"/>
  <c r="G32" i="187" s="1"/>
  <c r="W39" i="181"/>
  <c r="W37" i="181"/>
  <c r="W32" i="181"/>
  <c r="AP29" i="181"/>
  <c r="AB33" i="183"/>
  <c r="AB34" i="188"/>
  <c r="BI9" i="189"/>
  <c r="G34" i="189" s="1"/>
  <c r="W37" i="188" l="1"/>
  <c r="W39" i="188"/>
  <c r="W32" i="188"/>
  <c r="AP29" i="188"/>
  <c r="T39" i="191"/>
  <c r="Y34" i="191"/>
  <c r="T33" i="191"/>
  <c r="AG29" i="191"/>
  <c r="Y37" i="191"/>
  <c r="T36" i="191"/>
  <c r="O32" i="185"/>
  <c r="Q33" i="185"/>
  <c r="Y36" i="187"/>
  <c r="W33" i="187"/>
  <c r="O39" i="187"/>
  <c r="W35" i="187"/>
  <c r="AM29" i="187"/>
  <c r="AS29" i="188"/>
  <c r="W38" i="188"/>
  <c r="W36" i="188"/>
  <c r="W34" i="188"/>
  <c r="D32" i="190"/>
  <c r="I33" i="190"/>
  <c r="W37" i="189"/>
  <c r="W33" i="189"/>
  <c r="AP29" i="189"/>
  <c r="W35" i="189"/>
  <c r="D32" i="185"/>
  <c r="I33" i="185"/>
  <c r="Q39" i="187"/>
  <c r="W34" i="187"/>
  <c r="Y32" i="187"/>
  <c r="W38" i="187"/>
  <c r="W36" i="187"/>
  <c r="AS29" i="187"/>
  <c r="D32" i="191"/>
  <c r="I33" i="191"/>
  <c r="Q33" i="187"/>
  <c r="O32" i="187"/>
  <c r="Q39" i="185"/>
  <c r="W38" i="185"/>
  <c r="AS29" i="185"/>
  <c r="Y32" i="185"/>
  <c r="W36" i="185"/>
  <c r="W34" i="185"/>
  <c r="T34" i="190"/>
  <c r="L39" i="190"/>
  <c r="Y38" i="190"/>
  <c r="T37" i="190"/>
  <c r="AD29" i="190"/>
  <c r="Q33" i="186"/>
  <c r="O32" i="186"/>
  <c r="T36" i="189"/>
  <c r="T33" i="189"/>
  <c r="AD29" i="189"/>
  <c r="Y39" i="190"/>
  <c r="Y33" i="190"/>
  <c r="T32" i="190"/>
  <c r="AJ29" i="190"/>
  <c r="T35" i="190"/>
  <c r="T38" i="190"/>
  <c r="AP29" i="182"/>
  <c r="W39" i="182"/>
  <c r="W37" i="182"/>
  <c r="W32" i="182"/>
  <c r="L39" i="191"/>
  <c r="Y38" i="191"/>
  <c r="T37" i="191"/>
  <c r="AD29" i="191"/>
  <c r="T34" i="191"/>
  <c r="O39" i="185"/>
  <c r="AM29" i="185"/>
  <c r="Y36" i="185"/>
  <c r="W33" i="185"/>
  <c r="W35" i="185"/>
  <c r="T38" i="187"/>
  <c r="T35" i="187"/>
  <c r="T32" i="187"/>
  <c r="AJ29" i="187"/>
  <c r="Y33" i="187"/>
  <c r="Y39" i="187"/>
  <c r="AD29" i="187"/>
  <c r="L39" i="187"/>
  <c r="Y38" i="187"/>
  <c r="T37" i="187"/>
  <c r="T34" i="187"/>
  <c r="W34" i="183"/>
  <c r="W36" i="183"/>
  <c r="W32" i="183"/>
  <c r="AM29" i="183"/>
  <c r="T32" i="191"/>
  <c r="AJ29" i="191"/>
  <c r="T38" i="191"/>
  <c r="T35" i="191"/>
  <c r="Y39" i="191"/>
  <c r="Y33" i="191"/>
  <c r="L33" i="190"/>
  <c r="Q32" i="190"/>
  <c r="T34" i="185"/>
  <c r="L39" i="185"/>
  <c r="Y38" i="185"/>
  <c r="T37" i="185"/>
  <c r="AD29" i="185"/>
  <c r="W39" i="186"/>
  <c r="Y35" i="186"/>
  <c r="W37" i="186"/>
  <c r="W32" i="186"/>
  <c r="AP29" i="186"/>
  <c r="BE20" i="182"/>
  <c r="L34" i="182"/>
  <c r="L33" i="185"/>
  <c r="Q32" i="185"/>
  <c r="L33" i="191"/>
  <c r="Q32" i="191"/>
  <c r="AP29" i="187"/>
  <c r="W39" i="187"/>
  <c r="Y35" i="187"/>
  <c r="W37" i="187"/>
  <c r="W32" i="187"/>
  <c r="G33" i="185"/>
  <c r="I32" i="185"/>
  <c r="W37" i="185"/>
  <c r="W32" i="185"/>
  <c r="W39" i="185"/>
  <c r="Y35" i="185"/>
  <c r="AP29" i="185"/>
  <c r="T39" i="190"/>
  <c r="Y34" i="190"/>
  <c r="T33" i="190"/>
  <c r="AG29" i="190"/>
  <c r="T36" i="190"/>
  <c r="Y37" i="190"/>
  <c r="Y37" i="187"/>
  <c r="T36" i="187"/>
  <c r="AG29" i="187"/>
  <c r="T33" i="187"/>
  <c r="T39" i="187"/>
  <c r="Y34" i="187"/>
  <c r="I32" i="187"/>
  <c r="G33" i="187"/>
  <c r="W35" i="183"/>
  <c r="W37" i="183"/>
  <c r="W33" i="183"/>
  <c r="AP29" i="183"/>
</calcChain>
</file>

<file path=xl/sharedStrings.xml><?xml version="1.0" encoding="utf-8"?>
<sst xmlns="http://schemas.openxmlformats.org/spreadsheetml/2006/main" count="4746" uniqueCount="777">
  <si>
    <t>Zeit</t>
  </si>
  <si>
    <t>Nr</t>
  </si>
  <si>
    <t>Name1</t>
  </si>
  <si>
    <t>-</t>
  </si>
  <si>
    <t>Name2</t>
  </si>
  <si>
    <t>SR</t>
  </si>
  <si>
    <t>Tag</t>
  </si>
  <si>
    <t>Samstag</t>
  </si>
  <si>
    <t>Sonntag</t>
  </si>
  <si>
    <t>LTTV</t>
  </si>
  <si>
    <t>Nachname</t>
  </si>
  <si>
    <t>Vorname</t>
  </si>
  <si>
    <t>Vorrunde A</t>
  </si>
  <si>
    <t>Vorrunde B</t>
  </si>
  <si>
    <t>Vorrunde</t>
  </si>
  <si>
    <t>:</t>
  </si>
  <si>
    <t>S</t>
  </si>
  <si>
    <t>N</t>
  </si>
  <si>
    <t>V</t>
  </si>
  <si>
    <t>P</t>
  </si>
  <si>
    <t>Platz 1-8</t>
  </si>
  <si>
    <t>Runde 1</t>
  </si>
  <si>
    <t>Runde 2</t>
  </si>
  <si>
    <t>Runde 3</t>
  </si>
  <si>
    <t>Platz 1</t>
  </si>
  <si>
    <t>Platz 3</t>
  </si>
  <si>
    <t>Platz 5</t>
  </si>
  <si>
    <t>Platz 7</t>
  </si>
  <si>
    <t>Platz 9-14</t>
  </si>
  <si>
    <t>Markierung</t>
  </si>
  <si>
    <t>Anmerkungen:</t>
  </si>
  <si>
    <t xml:space="preserve">Aufsteiger: </t>
  </si>
  <si>
    <t>Verbandsinterne Spiele sind bei Platz 9-14 vorzureihen. Es kann daher Abweichungen von der angegebenen Spielreihenfolge geben.</t>
  </si>
  <si>
    <t>Gruppe 1 männlich</t>
  </si>
  <si>
    <t>Gutschi</t>
  </si>
  <si>
    <t>Martin</t>
  </si>
  <si>
    <t>KTTV</t>
  </si>
  <si>
    <t>Trink</t>
  </si>
  <si>
    <t>Michael</t>
  </si>
  <si>
    <t>STTV</t>
  </si>
  <si>
    <t>STTTV</t>
  </si>
  <si>
    <t>OÖTTV</t>
  </si>
  <si>
    <t>Thomas</t>
  </si>
  <si>
    <t>Ziller</t>
  </si>
  <si>
    <t>WTTV</t>
  </si>
  <si>
    <t>Promberger</t>
  </si>
  <si>
    <t>Kolodziejczyk</t>
  </si>
  <si>
    <t>NÖTTV</t>
  </si>
  <si>
    <t>Gruppe 2 männlich</t>
  </si>
  <si>
    <t>Lukas</t>
  </si>
  <si>
    <t>Siwetz</t>
  </si>
  <si>
    <t>Tobias</t>
  </si>
  <si>
    <t>Kolbert</t>
  </si>
  <si>
    <t>Oliver</t>
  </si>
  <si>
    <t>Strauss</t>
  </si>
  <si>
    <t>Bäuerle</t>
  </si>
  <si>
    <t>VTTV</t>
  </si>
  <si>
    <t>Patzelt</t>
  </si>
  <si>
    <t>Philipp</t>
  </si>
  <si>
    <t>BTTV</t>
  </si>
  <si>
    <t>Radel</t>
  </si>
  <si>
    <t>Gruppe 3 männlich</t>
  </si>
  <si>
    <t>Julian</t>
  </si>
  <si>
    <t>Nico</t>
  </si>
  <si>
    <t>Binder</t>
  </si>
  <si>
    <t>TTTV</t>
  </si>
  <si>
    <t>Weis</t>
  </si>
  <si>
    <t>Gruppe 4 männlich</t>
  </si>
  <si>
    <t>Privasnik</t>
  </si>
  <si>
    <t>Robbie</t>
  </si>
  <si>
    <t>Samuel</t>
  </si>
  <si>
    <t>Ebner</t>
  </si>
  <si>
    <t>Florian</t>
  </si>
  <si>
    <t>Bulant</t>
  </si>
  <si>
    <t>Momirov</t>
  </si>
  <si>
    <t>Grünsteidl</t>
  </si>
  <si>
    <t>Simon</t>
  </si>
  <si>
    <t>Bajric</t>
  </si>
  <si>
    <t>Alen</t>
  </si>
  <si>
    <t>Koszik</t>
  </si>
  <si>
    <t>Gruppe 5 männlich</t>
  </si>
  <si>
    <t>Fritz</t>
  </si>
  <si>
    <t>Fabian</t>
  </si>
  <si>
    <t>Ramsl</t>
  </si>
  <si>
    <t>Erik</t>
  </si>
  <si>
    <t>Zündel</t>
  </si>
  <si>
    <t>Manuel</t>
  </si>
  <si>
    <t>Kases</t>
  </si>
  <si>
    <t>Dieudonne</t>
  </si>
  <si>
    <t>Maxime</t>
  </si>
  <si>
    <t>Landbauer</t>
  </si>
  <si>
    <t>Richard</t>
  </si>
  <si>
    <t>Gruppe 6 männlich</t>
  </si>
  <si>
    <t>Johannes</t>
  </si>
  <si>
    <t>Stütz</t>
  </si>
  <si>
    <t>Raphael</t>
  </si>
  <si>
    <t>Gruppe 7 männlich</t>
  </si>
  <si>
    <t>Widauer</t>
  </si>
  <si>
    <t>Konstantin</t>
  </si>
  <si>
    <t>Maad</t>
  </si>
  <si>
    <t>Kindl</t>
  </si>
  <si>
    <t>Ringl</t>
  </si>
  <si>
    <t>Schuhmacher</t>
  </si>
  <si>
    <t>Manfred</t>
  </si>
  <si>
    <t>Gruppe 1 weiblich</t>
  </si>
  <si>
    <t>Lena</t>
  </si>
  <si>
    <t>Magerle</t>
  </si>
  <si>
    <t>Daniela</t>
  </si>
  <si>
    <t>Jessica</t>
  </si>
  <si>
    <t>Palatin</t>
  </si>
  <si>
    <t>Oberfichtner</t>
  </si>
  <si>
    <t>Ender</t>
  </si>
  <si>
    <t>Sarah</t>
  </si>
  <si>
    <t>Gruppe 2 weiblich</t>
  </si>
  <si>
    <t>Oppelz</t>
  </si>
  <si>
    <t>Teresa</t>
  </si>
  <si>
    <t>Erak</t>
  </si>
  <si>
    <t>Koch</t>
  </si>
  <si>
    <t>Chiara</t>
  </si>
  <si>
    <t>Sauer</t>
  </si>
  <si>
    <t>Rosa</t>
  </si>
  <si>
    <t>Gruppe 3 weiblich</t>
  </si>
  <si>
    <t>Djordjevic</t>
  </si>
  <si>
    <t>Natasa</t>
  </si>
  <si>
    <t>Spehar</t>
  </si>
  <si>
    <t>Regner</t>
  </si>
  <si>
    <t>Reiter</t>
  </si>
  <si>
    <t>Romy Josefa</t>
  </si>
  <si>
    <t>Genser</t>
  </si>
  <si>
    <t>Elena</t>
  </si>
  <si>
    <t>Pöll</t>
  </si>
  <si>
    <t>Auslosungen</t>
  </si>
  <si>
    <t>männlich</t>
  </si>
  <si>
    <t>weiblich</t>
  </si>
  <si>
    <t>Durch Anklicken einer Gruppe gelangt man zur Entsprechenden Auslosung.</t>
  </si>
  <si>
    <t>Einsteiger U15 männlich</t>
  </si>
  <si>
    <t>Michelle</t>
  </si>
  <si>
    <t>Brandmair</t>
  </si>
  <si>
    <t>Pürstinger</t>
  </si>
  <si>
    <t>Rainer</t>
  </si>
  <si>
    <t>Noah</t>
  </si>
  <si>
    <t>Lorenz</t>
  </si>
  <si>
    <t>Schwab</t>
  </si>
  <si>
    <t>Philip</t>
  </si>
  <si>
    <t>Dillon</t>
  </si>
  <si>
    <t>Adrian</t>
  </si>
  <si>
    <t>Oukal</t>
  </si>
  <si>
    <t>Abdallah</t>
  </si>
  <si>
    <t>Gleirscher</t>
  </si>
  <si>
    <t>Schuster</t>
  </si>
  <si>
    <t>Sarofem</t>
  </si>
  <si>
    <t>Kettler</t>
  </si>
  <si>
    <t>Nadine</t>
  </si>
  <si>
    <t>Sebastian</t>
  </si>
  <si>
    <t>Rzihauschek</t>
  </si>
  <si>
    <t>Tang</t>
  </si>
  <si>
    <t>Stüger</t>
  </si>
  <si>
    <t>Schinko</t>
  </si>
  <si>
    <t>Klinglmair</t>
  </si>
  <si>
    <t>Schmidbauer</t>
  </si>
  <si>
    <t>Nemeth</t>
  </si>
  <si>
    <t>Jan</t>
  </si>
  <si>
    <t>Koller</t>
  </si>
  <si>
    <t>Mario</t>
  </si>
  <si>
    <t>Fellinger</t>
  </si>
  <si>
    <t>Jakob</t>
  </si>
  <si>
    <t>Jasmin</t>
  </si>
  <si>
    <t>Seper</t>
  </si>
  <si>
    <t>Jonas</t>
  </si>
  <si>
    <t>Anton</t>
  </si>
  <si>
    <t>Holzinger</t>
  </si>
  <si>
    <t>Andreas</t>
  </si>
  <si>
    <t>Waltl</t>
  </si>
  <si>
    <t>Kento</t>
  </si>
  <si>
    <t>Alexander</t>
  </si>
  <si>
    <t>Matitz</t>
  </si>
  <si>
    <t>Kühberger</t>
  </si>
  <si>
    <t>Marlene</t>
  </si>
  <si>
    <t>Tihak</t>
  </si>
  <si>
    <t>Edina</t>
  </si>
  <si>
    <t>Höpperger</t>
  </si>
  <si>
    <t>Elina</t>
  </si>
  <si>
    <t>Salzburger</t>
  </si>
  <si>
    <t>Bischoy</t>
  </si>
  <si>
    <t>NACHNAME</t>
  </si>
  <si>
    <t>VORNAME</t>
  </si>
  <si>
    <t>LV</t>
  </si>
  <si>
    <t>VEREIN</t>
  </si>
  <si>
    <t>Gruppe 6</t>
  </si>
  <si>
    <t>Gruppe 3</t>
  </si>
  <si>
    <t>Gruppe 7</t>
  </si>
  <si>
    <t>SVSW</t>
  </si>
  <si>
    <t>KIRB</t>
  </si>
  <si>
    <t>VÖLI</t>
  </si>
  <si>
    <t>ABER</t>
  </si>
  <si>
    <t>SALZ</t>
  </si>
  <si>
    <t>Pfeifer</t>
  </si>
  <si>
    <t>Patricia</t>
  </si>
  <si>
    <t>Margaritis</t>
  </si>
  <si>
    <t>Giovanni</t>
  </si>
  <si>
    <t>Christian</t>
  </si>
  <si>
    <t>Wildling</t>
  </si>
  <si>
    <t>Emilio</t>
  </si>
  <si>
    <t>LGW</t>
  </si>
  <si>
    <t>Dür</t>
  </si>
  <si>
    <t>Benjamin</t>
  </si>
  <si>
    <t>Ludescher</t>
  </si>
  <si>
    <t>Theo</t>
  </si>
  <si>
    <t>KLAU</t>
  </si>
  <si>
    <t>Svetnitsky</t>
  </si>
  <si>
    <t>LUST</t>
  </si>
  <si>
    <t>Dobretsberger</t>
  </si>
  <si>
    <t>Paul</t>
  </si>
  <si>
    <t>MAU</t>
  </si>
  <si>
    <t>Daniel</t>
  </si>
  <si>
    <t>Gruber</t>
  </si>
  <si>
    <t>Felix</t>
  </si>
  <si>
    <t>Platz 9-13</t>
  </si>
  <si>
    <t>Verbandsinterne Spiele sind bei Platz 9-13 vorzureihen. Es kann daher Abweichungen von der angegebenen Spielreihenfolge geben.</t>
  </si>
  <si>
    <t>AK</t>
  </si>
  <si>
    <t>U11</t>
  </si>
  <si>
    <t>Alexandru</t>
  </si>
  <si>
    <t>Dorotheea</t>
  </si>
  <si>
    <t>U9</t>
  </si>
  <si>
    <t>BEBU</t>
  </si>
  <si>
    <t>Dünser</t>
  </si>
  <si>
    <t>Maya</t>
  </si>
  <si>
    <t>Elezi</t>
  </si>
  <si>
    <t>Ermire</t>
  </si>
  <si>
    <t>U10</t>
  </si>
  <si>
    <t>Forster</t>
  </si>
  <si>
    <t>Carina</t>
  </si>
  <si>
    <t>DIET</t>
  </si>
  <si>
    <t>Fuchs</t>
  </si>
  <si>
    <t>Julia</t>
  </si>
  <si>
    <t>NEUD</t>
  </si>
  <si>
    <t>Rebecca</t>
  </si>
  <si>
    <t>Blersch</t>
  </si>
  <si>
    <t>Leo</t>
  </si>
  <si>
    <t>Henning</t>
  </si>
  <si>
    <t>Jennifer</t>
  </si>
  <si>
    <t>Hiemetsberger</t>
  </si>
  <si>
    <t>Lisa</t>
  </si>
  <si>
    <t>Kezai</t>
  </si>
  <si>
    <t>Gabriella</t>
  </si>
  <si>
    <t>Panholzer</t>
  </si>
  <si>
    <t>Aolin</t>
  </si>
  <si>
    <t>Feigl</t>
  </si>
  <si>
    <t>Celine</t>
  </si>
  <si>
    <t>RIED</t>
  </si>
  <si>
    <t>Frehsner</t>
  </si>
  <si>
    <t>LIZ</t>
  </si>
  <si>
    <t>UNZ</t>
  </si>
  <si>
    <t>Girlinger</t>
  </si>
  <si>
    <t>EBSW</t>
  </si>
  <si>
    <t>Grurl</t>
  </si>
  <si>
    <t>PREG</t>
  </si>
  <si>
    <t>Haberl</t>
  </si>
  <si>
    <t>Sabrina</t>
  </si>
  <si>
    <t>OTTH</t>
  </si>
  <si>
    <t>Franciszek</t>
  </si>
  <si>
    <t>Pflegerl</t>
  </si>
  <si>
    <t>KUCH</t>
  </si>
  <si>
    <t>Zotter</t>
  </si>
  <si>
    <t>IND</t>
  </si>
  <si>
    <t>Matlschweiger</t>
  </si>
  <si>
    <t>Herzog</t>
  </si>
  <si>
    <t>Marcus</t>
  </si>
  <si>
    <t>Sams</t>
  </si>
  <si>
    <t>Brandstätter</t>
  </si>
  <si>
    <t>STRA</t>
  </si>
  <si>
    <t>Gruppe 4</t>
  </si>
  <si>
    <t>Gruppe 8</t>
  </si>
  <si>
    <t>Reinprecht</t>
  </si>
  <si>
    <t>Mitar</t>
  </si>
  <si>
    <t>Neuhofer</t>
  </si>
  <si>
    <t>Gruppe 8 männlich</t>
  </si>
  <si>
    <t>Sophie</t>
  </si>
  <si>
    <t>Leitner</t>
  </si>
  <si>
    <t>Selina</t>
  </si>
  <si>
    <t>Kellermann</t>
  </si>
  <si>
    <t>Sophia</t>
  </si>
  <si>
    <t>Gruppe 4 weiblich</t>
  </si>
  <si>
    <t>Einsteiger U21/U18 männlich</t>
  </si>
  <si>
    <t>David</t>
  </si>
  <si>
    <t>Mark</t>
  </si>
  <si>
    <t>Viola</t>
  </si>
  <si>
    <t>Larissa Katharina</t>
  </si>
  <si>
    <t>Klinger</t>
  </si>
  <si>
    <t>Dostal</t>
  </si>
  <si>
    <t>Amann</t>
  </si>
  <si>
    <t>FELD</t>
  </si>
  <si>
    <t>Geineder</t>
  </si>
  <si>
    <t>Pia</t>
  </si>
  <si>
    <t>LENZ</t>
  </si>
  <si>
    <t>Reich</t>
  </si>
  <si>
    <t>RUM</t>
  </si>
  <si>
    <t>Hsiao</t>
  </si>
  <si>
    <t>Zach</t>
  </si>
  <si>
    <t>FLÖT</t>
  </si>
  <si>
    <t xml:space="preserve">Absteiger: </t>
  </si>
  <si>
    <t>3 in Gruppe 2</t>
  </si>
  <si>
    <t>3 in Gruppe 1</t>
  </si>
  <si>
    <t>Ye</t>
  </si>
  <si>
    <t>Andy</t>
  </si>
  <si>
    <t>Graf</t>
  </si>
  <si>
    <t>Otto</t>
  </si>
  <si>
    <t>3 in Gruppe 3</t>
  </si>
  <si>
    <t>2 in Gruppe 5</t>
  </si>
  <si>
    <t>2 in Gruppe 6</t>
  </si>
  <si>
    <t>9 minus Anzahl der U21, U18 und U15, die in den LTTV absteigen, in Gruppe 8 bzw. LTTV (Anzahl kann sich aufgrund zusammengelegter Einsteigergruppen ändern)</t>
  </si>
  <si>
    <t>3  in Gruppe 2</t>
  </si>
  <si>
    <t>6 minus Anzahl der U21, U18 und U15, die in den LTTV absteigen, in den LTTV (Anzahl kann sich aufgrund zusammengelegter Einsteigergruppen ändern)</t>
  </si>
  <si>
    <t>Sallamaci</t>
  </si>
  <si>
    <t>Eisl</t>
  </si>
  <si>
    <t>Dashzeveg</t>
  </si>
  <si>
    <t>Rösner</t>
  </si>
  <si>
    <t>Primisser</t>
  </si>
  <si>
    <t>Lucanin</t>
  </si>
  <si>
    <t>Stefan</t>
  </si>
  <si>
    <t>Bichler</t>
  </si>
  <si>
    <t>Novak</t>
  </si>
  <si>
    <t>Nicola</t>
  </si>
  <si>
    <t>Matthias</t>
  </si>
  <si>
    <t>BEWERB</t>
  </si>
  <si>
    <t>Gruppe 2</t>
  </si>
  <si>
    <t>Aichholzer</t>
  </si>
  <si>
    <t>Laro</t>
  </si>
  <si>
    <t>VÖLK</t>
  </si>
  <si>
    <t>Aschmann</t>
  </si>
  <si>
    <t>VELD</t>
  </si>
  <si>
    <t>Laubreiter</t>
  </si>
  <si>
    <t>Noah Maris</t>
  </si>
  <si>
    <t>SPIT</t>
  </si>
  <si>
    <t>Ropp</t>
  </si>
  <si>
    <t>Marcel</t>
  </si>
  <si>
    <t>GURN</t>
  </si>
  <si>
    <t>Ronja</t>
  </si>
  <si>
    <t>Zhan</t>
  </si>
  <si>
    <t>Skerbinz</t>
  </si>
  <si>
    <t>Patrick</t>
  </si>
  <si>
    <t>MARK</t>
  </si>
  <si>
    <t>Segula</t>
  </si>
  <si>
    <t>Kiara</t>
  </si>
  <si>
    <t>VILL</t>
  </si>
  <si>
    <t>Phillip</t>
  </si>
  <si>
    <t>Friedrich</t>
  </si>
  <si>
    <t>Hocheneder</t>
  </si>
  <si>
    <t>6 minus Anzahl der U21, die in den LTTV absteigen, in Gruppe 5 bzw. LTTV (Anzahl kann sich aufgrund zusammengelegter Einsteigergruppen ändern)</t>
  </si>
  <si>
    <t>Heiss</t>
  </si>
  <si>
    <t>Eric</t>
  </si>
  <si>
    <t>Sofia Lu</t>
  </si>
  <si>
    <t>Sibel</t>
  </si>
  <si>
    <t>Verena</t>
  </si>
  <si>
    <t>Eberharter</t>
  </si>
  <si>
    <t>Florentina</t>
  </si>
  <si>
    <t>Victoria</t>
  </si>
  <si>
    <t>Rauchegger</t>
  </si>
  <si>
    <t>Linda</t>
  </si>
  <si>
    <t>Milena</t>
  </si>
  <si>
    <t>Riffel</t>
  </si>
  <si>
    <t>Pacher</t>
  </si>
  <si>
    <t>Pühringer</t>
  </si>
  <si>
    <t>Schrödl</t>
  </si>
  <si>
    <t>Ganneshofer</t>
  </si>
  <si>
    <t>Rafael</t>
  </si>
  <si>
    <t>Platz 1-6</t>
  </si>
  <si>
    <t>[FREILOS]</t>
  </si>
  <si>
    <t>Platz 7-12</t>
  </si>
  <si>
    <t>Verbandsinterne Spiele sind bei Platz 9-12 vorzureihen. Es kann daher Abweichungen von der angegebenen Spielreihenfolge geben.</t>
  </si>
  <si>
    <t>Tugsjargal</t>
  </si>
  <si>
    <t>4. ÖTTV-Nachwuchs-Superliga 2017 / 2018</t>
  </si>
  <si>
    <t>24. / 25. März 2018</t>
  </si>
  <si>
    <t>LINZ (OÖ)</t>
  </si>
  <si>
    <t>Einsteiger U13/U11 männlich</t>
  </si>
  <si>
    <t>Einsteiger U21/U18/U15 weiblich</t>
  </si>
  <si>
    <t>Einsteiger U13 weiblich</t>
  </si>
  <si>
    <t>3 Absteiger in Gruppe 2</t>
  </si>
  <si>
    <t>Krämer Lukas vom Nachwuchs-Ausschuss befreit</t>
  </si>
  <si>
    <t>Enz</t>
  </si>
  <si>
    <t>Daxner Rudolf + 2 in Gruppe 3</t>
  </si>
  <si>
    <t>Kases Andre Pierre vom Nachwuchs-Ausschuss befreit</t>
  </si>
  <si>
    <t>Schloffer</t>
  </si>
  <si>
    <t>Steven</t>
  </si>
  <si>
    <t>Gallitschitsch</t>
  </si>
  <si>
    <t>4-5 in Gruppe 4 bzw. LTTV (Anzahl kann sich aufgrund zusammengelegter Einsteigergruppen ändern)</t>
  </si>
  <si>
    <t xml:space="preserve"> Ameti Samuel vom Nachwuchs-Ausschuss befreit</t>
  </si>
  <si>
    <t>Hintersteiner Markus wird im nächsten Nachwuchs-Ausschuss entschieden</t>
  </si>
  <si>
    <t>Göller</t>
  </si>
  <si>
    <t>Aufsteiger</t>
  </si>
  <si>
    <t>Tarmann Dominik vom Nachwuchs-Ausschuss befreit</t>
  </si>
  <si>
    <t>Sagwe</t>
  </si>
  <si>
    <t>Marc</t>
  </si>
  <si>
    <t>Aufsteiger:  2 in Gruppe 4</t>
  </si>
  <si>
    <t>Absteiger:   Dirnberger Nico + 5 minus Anzahl der U21 und U18, die in den LTTV absteigen, in Gruppe 6 (Anzahl kann sich aufgrund zusammengelegter Einsteigergruppen ändern)</t>
  </si>
  <si>
    <t>Reimansteiner</t>
  </si>
  <si>
    <t>8 minus Anzahl der U21 und U18, die in den LTTV absteigen, in Gruppe 7 bzw. LTTV (Anzahl kann sich aufgrund zusammengelegter Einsteigergruppen ändern)</t>
  </si>
  <si>
    <t>Juhasz</t>
  </si>
  <si>
    <t>Bayer</t>
  </si>
  <si>
    <t>2 in Gruppe 7</t>
  </si>
  <si>
    <t>Alle U11 auf einem Abstiegsplatz in den LTTV</t>
  </si>
  <si>
    <t xml:space="preserve"> Daniela</t>
  </si>
  <si>
    <t xml:space="preserve">Chen </t>
  </si>
  <si>
    <t>Christine</t>
  </si>
  <si>
    <t>Melanie</t>
  </si>
  <si>
    <t>Juliana</t>
  </si>
  <si>
    <t>Becker Alexandra + 4 in Gruppe 3 bzw. LTTV (Anzahl kann sich aufgrund zusammengelegter Einsteigergruppen ändern)</t>
  </si>
  <si>
    <t>Regner [M]</t>
  </si>
  <si>
    <t>Regner [L]</t>
  </si>
  <si>
    <t>Potoschnig</t>
  </si>
  <si>
    <t>7 minus Anzahl der U21 und U18, die in den LTTV absteigen, in Gruppe 4 bzw. LTTV (Anzahl kann sich aufgrund zusammengelegter Einsteigergruppen ändern)</t>
  </si>
  <si>
    <t>Fang</t>
  </si>
  <si>
    <t>Molei</t>
  </si>
  <si>
    <t xml:space="preserve">Segula </t>
  </si>
  <si>
    <t>Panholzer [A]</t>
  </si>
  <si>
    <t>Steinkogler</t>
  </si>
  <si>
    <t>RITR</t>
  </si>
  <si>
    <t>Vinzenz</t>
  </si>
  <si>
    <t>MAR</t>
  </si>
  <si>
    <t>Posedu</t>
  </si>
  <si>
    <t>Kronberger</t>
  </si>
  <si>
    <t>Hannes</t>
  </si>
  <si>
    <t>GSCH</t>
  </si>
  <si>
    <t>Wilder</t>
  </si>
  <si>
    <t>SIER</t>
  </si>
  <si>
    <t>Mravlyov</t>
  </si>
  <si>
    <t>Robert</t>
  </si>
  <si>
    <t>TULL</t>
  </si>
  <si>
    <t>Schandl</t>
  </si>
  <si>
    <t>Kevin</t>
  </si>
  <si>
    <t>Nowak</t>
  </si>
  <si>
    <t>Thao</t>
  </si>
  <si>
    <t>Tischberger</t>
  </si>
  <si>
    <t>Kastl</t>
  </si>
  <si>
    <t>Matviychuk</t>
  </si>
  <si>
    <t>GUNT</t>
  </si>
  <si>
    <t>Weiß</t>
  </si>
  <si>
    <t>Fiona Romana</t>
  </si>
  <si>
    <t>HALB</t>
  </si>
  <si>
    <t>Tajmel</t>
  </si>
  <si>
    <t>Pauline</t>
  </si>
  <si>
    <t>OBERP</t>
  </si>
  <si>
    <t>Wallner</t>
  </si>
  <si>
    <t>Leonie</t>
  </si>
  <si>
    <t>Wohlfahrt</t>
  </si>
  <si>
    <t>Marie-Therese</t>
  </si>
  <si>
    <t>Nina</t>
  </si>
  <si>
    <t>Jana</t>
  </si>
  <si>
    <t>EBEN</t>
  </si>
  <si>
    <t>Lytvyn</t>
  </si>
  <si>
    <t>Mariia</t>
  </si>
  <si>
    <t>U8</t>
  </si>
  <si>
    <t>Einsteiger U13/U11</t>
  </si>
  <si>
    <t>Einsteiger U13</t>
  </si>
  <si>
    <t>Denis</t>
  </si>
  <si>
    <t>Nummernzuordnung</t>
  </si>
  <si>
    <t>Vorrunde C</t>
  </si>
  <si>
    <t>Vorrunde D</t>
  </si>
  <si>
    <t>Vorrunde E</t>
  </si>
  <si>
    <t>Vorrunde F</t>
  </si>
  <si>
    <t>Vorrunde G</t>
  </si>
  <si>
    <t>Vorrunde H</t>
  </si>
  <si>
    <t>5/6 Spieler</t>
  </si>
  <si>
    <t>Garcia-Barbon</t>
  </si>
  <si>
    <t>W</t>
  </si>
  <si>
    <t>Kohl-Lörting</t>
  </si>
  <si>
    <t>Leonhard</t>
  </si>
  <si>
    <t>T</t>
  </si>
  <si>
    <t>insgesamt 85 Spiele</t>
  </si>
  <si>
    <t>Jürgen</t>
  </si>
  <si>
    <t>NÖ</t>
  </si>
  <si>
    <t>Spielreihenfolge lt ÖTTV-Handbuch 6er Raster</t>
  </si>
  <si>
    <t>Markovic</t>
  </si>
  <si>
    <r>
      <t xml:space="preserve">Igor </t>
    </r>
    <r>
      <rPr>
        <sz val="10"/>
        <color rgb="FFFF0000"/>
        <rFont val="Arial"/>
        <family val="2"/>
      </rPr>
      <t>(U21)</t>
    </r>
  </si>
  <si>
    <t>K</t>
  </si>
  <si>
    <t>Simic</t>
  </si>
  <si>
    <t>Jakov</t>
  </si>
  <si>
    <t>OÖ</t>
  </si>
  <si>
    <t>[spielfrei]</t>
  </si>
  <si>
    <t>Oberwalder</t>
  </si>
  <si>
    <r>
      <t xml:space="preserve">Julian </t>
    </r>
    <r>
      <rPr>
        <sz val="10"/>
        <color rgb="FFFF0000"/>
        <rFont val="Arial"/>
        <family val="2"/>
      </rPr>
      <t>(U21)</t>
    </r>
  </si>
  <si>
    <t xml:space="preserve"> </t>
  </si>
  <si>
    <t>Jedinger</t>
  </si>
  <si>
    <t>Elias</t>
  </si>
  <si>
    <t>Ende der Vorrunden</t>
  </si>
  <si>
    <t>Vernydub</t>
  </si>
  <si>
    <t>Arthur</t>
  </si>
  <si>
    <t>Beginn der Zwischenrunde (insgesamt 68 Spiele)</t>
  </si>
  <si>
    <t xml:space="preserve">Julian          </t>
  </si>
  <si>
    <t>Zwischenrunde I - IV</t>
  </si>
  <si>
    <t>Zwischenrunde V - VIII</t>
  </si>
  <si>
    <t>Zwischenrunde IX</t>
  </si>
  <si>
    <t>Zwischenrunde X</t>
  </si>
  <si>
    <t>8 Spiele</t>
  </si>
  <si>
    <t>4 Spiele</t>
  </si>
  <si>
    <t>Zagorov</t>
  </si>
  <si>
    <t>Pallhuber</t>
  </si>
  <si>
    <t>Zaric</t>
  </si>
  <si>
    <t>Tiefenbacher</t>
  </si>
  <si>
    <t>Weninger</t>
  </si>
  <si>
    <t>B</t>
  </si>
  <si>
    <t>Groier</t>
  </si>
  <si>
    <r>
      <t>Laurin</t>
    </r>
    <r>
      <rPr>
        <sz val="10"/>
        <color rgb="FFFF0000"/>
        <rFont val="Arial"/>
        <family val="2"/>
      </rPr>
      <t xml:space="preserve"> (U21)</t>
    </r>
  </si>
  <si>
    <t>Beginn der Finalrunde</t>
  </si>
  <si>
    <t>Sponring</t>
  </si>
  <si>
    <t>Ende der Zwischenrunde</t>
  </si>
  <si>
    <t>Chung</t>
  </si>
  <si>
    <t>William</t>
  </si>
  <si>
    <t>Jovanovic</t>
  </si>
  <si>
    <t>ST</t>
  </si>
  <si>
    <t>Pichler</t>
  </si>
  <si>
    <t>Ralph</t>
  </si>
  <si>
    <t>Ozerov</t>
  </si>
  <si>
    <t>Sergey</t>
  </si>
  <si>
    <t>Ende der Finalrunde</t>
  </si>
  <si>
    <t>Schneider</t>
  </si>
  <si>
    <t>Moritz</t>
  </si>
  <si>
    <t>Lex</t>
  </si>
  <si>
    <t>Tassilo</t>
  </si>
  <si>
    <t>Rebol</t>
  </si>
  <si>
    <t>Zwischenrunde</t>
  </si>
  <si>
    <t>Gstaltner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</si>
  <si>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</si>
  <si>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</si>
  <si>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</si>
  <si>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</si>
  <si>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</si>
  <si>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</si>
  <si>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</si>
  <si>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</si>
  <si>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</si>
  <si>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A1</t>
  </si>
  <si>
    <t>B1</t>
  </si>
  <si>
    <t>C1</t>
  </si>
  <si>
    <t>D1</t>
  </si>
  <si>
    <t>A3</t>
  </si>
  <si>
    <t>B3</t>
  </si>
  <si>
    <t>C3</t>
  </si>
  <si>
    <t>D3</t>
  </si>
  <si>
    <t>A5</t>
  </si>
  <si>
    <t>B5</t>
  </si>
  <si>
    <t>H1</t>
  </si>
  <si>
    <t>G1</t>
  </si>
  <si>
    <t>F1</t>
  </si>
  <si>
    <t>E1</t>
  </si>
  <si>
    <t>H3</t>
  </si>
  <si>
    <t>G3</t>
  </si>
  <si>
    <t>F3</t>
  </si>
  <si>
    <t>E3</t>
  </si>
  <si>
    <t>D5</t>
  </si>
  <si>
    <t>C5</t>
  </si>
  <si>
    <t>Aron</t>
  </si>
  <si>
    <t>D2</t>
  </si>
  <si>
    <t>C2</t>
  </si>
  <si>
    <t>B2</t>
  </si>
  <si>
    <t>A2</t>
  </si>
  <si>
    <t>D4</t>
  </si>
  <si>
    <t>C4</t>
  </si>
  <si>
    <t>B4</t>
  </si>
  <si>
    <t>A4</t>
  </si>
  <si>
    <t>E5</t>
  </si>
  <si>
    <t>F5</t>
  </si>
  <si>
    <t>Posch</t>
  </si>
  <si>
    <t>E2</t>
  </si>
  <si>
    <t>F2</t>
  </si>
  <si>
    <t>G2</t>
  </si>
  <si>
    <t>H2</t>
  </si>
  <si>
    <t>E4</t>
  </si>
  <si>
    <t>F4</t>
  </si>
  <si>
    <t>G4</t>
  </si>
  <si>
    <t>H4</t>
  </si>
  <si>
    <t>H5</t>
  </si>
  <si>
    <t>G5</t>
  </si>
  <si>
    <t>Ritter</t>
  </si>
  <si>
    <t>Nickel</t>
  </si>
  <si>
    <t>Zheng</t>
  </si>
  <si>
    <r>
      <t xml:space="preserve">Zi-Zhao </t>
    </r>
    <r>
      <rPr>
        <sz val="10"/>
        <color rgb="FFFF0000"/>
        <rFont val="Arial"/>
        <family val="2"/>
      </rPr>
      <t>(U21)</t>
    </r>
  </si>
  <si>
    <r>
      <t xml:space="preserve">Finalrunde </t>
    </r>
    <r>
      <rPr>
        <sz val="10"/>
        <rFont val="Arial"/>
        <family val="2"/>
      </rPr>
      <t>(Kreuz- und Finalspiele)</t>
    </r>
  </si>
  <si>
    <t>Platz 1-4:</t>
  </si>
  <si>
    <t>I1 - IV1, II1 - III1</t>
  </si>
  <si>
    <t>Platz 17-20:</t>
  </si>
  <si>
    <t>V1 - VIII1, VI1 - VII1</t>
  </si>
  <si>
    <t>Platz 33-36:</t>
  </si>
  <si>
    <t>IX1 - X2, IX2 - X1</t>
  </si>
  <si>
    <t>Platz 5-8:</t>
  </si>
  <si>
    <t>I2 - IV2, II2 - III2</t>
  </si>
  <si>
    <t>Platz 21-24:</t>
  </si>
  <si>
    <t>V2 - VIII2, VI2 - VII2</t>
  </si>
  <si>
    <t>Platz 37-40:</t>
  </si>
  <si>
    <t>IX3 - X4, IX4 - X3</t>
  </si>
  <si>
    <t>Bergmann</t>
  </si>
  <si>
    <r>
      <t xml:space="preserve">Felix </t>
    </r>
    <r>
      <rPr>
        <sz val="10"/>
        <color rgb="FFFF0000"/>
        <rFont val="Arial"/>
        <family val="2"/>
      </rPr>
      <t>(U21)</t>
    </r>
  </si>
  <si>
    <t>Platz 9-12:</t>
  </si>
  <si>
    <t>I3 - IV3, II3 - III3</t>
  </si>
  <si>
    <t>Platz 25-28:</t>
  </si>
  <si>
    <t>V3 - VIII3, VI3 - VII3</t>
  </si>
  <si>
    <t>Kampas</t>
  </si>
  <si>
    <t xml:space="preserve">Felix          </t>
  </si>
  <si>
    <t>Platz 13-16:</t>
  </si>
  <si>
    <t>I4 - IV4, II4 - III4</t>
  </si>
  <si>
    <t>Platz 29-32:</t>
  </si>
  <si>
    <t>V4 - VIII4, VI4 - VII4</t>
  </si>
  <si>
    <t>Christoph</t>
  </si>
  <si>
    <t>Pfneiszl</t>
  </si>
  <si>
    <t>Basnar</t>
  </si>
  <si>
    <t>Aufsteiger:</t>
  </si>
  <si>
    <t>3 Aufsteiger (maximal jedoch 2 Aufsteiger einer Altersklasse)</t>
  </si>
  <si>
    <t>Ein U21- bzw. U18-3-Spieler steigt nur dann auf, wenn er besser platziert ist als alle U18-2, U18-1 und U15-2-Spieler</t>
  </si>
  <si>
    <t>U21- bzw. U18-3-Spieler steigen in Gruppe 3, U18-2, U18-1 bzw. U15-2-Spieler in Gruppe 4 auf</t>
  </si>
  <si>
    <t>Trausmuth</t>
  </si>
  <si>
    <t>Beispiele:</t>
  </si>
  <si>
    <t>Beispiel 1</t>
  </si>
  <si>
    <t>Beispiel 2</t>
  </si>
  <si>
    <t>Beispiel 3</t>
  </si>
  <si>
    <t>Jilg-Thaler</t>
  </si>
  <si>
    <t>Buchner</t>
  </si>
  <si>
    <t>Reinhard</t>
  </si>
  <si>
    <t>Sollte durch altersbedingtes Ausscheiden ein Auffüllen notwendig sein, wird entsprechend der Endreihung aufgefüllt.</t>
  </si>
  <si>
    <t>In diesem Fall müssen U21 bzw. U18-3-Spieler nicht vor U18-2, U18-1 und U15-2-Spielern platziert sein.</t>
  </si>
  <si>
    <t>Voloshenko</t>
  </si>
  <si>
    <t>Rodion</t>
  </si>
  <si>
    <t>Kratochwill</t>
  </si>
  <si>
    <t>Andre</t>
  </si>
  <si>
    <t>Nino</t>
  </si>
  <si>
    <t>insgesamt 70 Spiele</t>
  </si>
  <si>
    <t>Winsauer</t>
  </si>
  <si>
    <t>Kastner</t>
  </si>
  <si>
    <t>Winninger</t>
  </si>
  <si>
    <t>Arnold</t>
  </si>
  <si>
    <t>Sonderegger</t>
  </si>
  <si>
    <t>Oswald</t>
  </si>
  <si>
    <t>Klaus</t>
  </si>
  <si>
    <t>Beginn der Zwischenrunde (20 Spiele)</t>
  </si>
  <si>
    <t>je Gruppe 2 Spiele</t>
  </si>
  <si>
    <t>Wald</t>
  </si>
  <si>
    <t>Forthuber</t>
  </si>
  <si>
    <t>Ralf</t>
  </si>
  <si>
    <t>Linsbogen</t>
  </si>
  <si>
    <t>Valentin</t>
  </si>
  <si>
    <t>Maier</t>
  </si>
  <si>
    <t>Keuschnig</t>
  </si>
  <si>
    <t>Raffael</t>
  </si>
  <si>
    <t>Budin</t>
  </si>
  <si>
    <t>Marek</t>
  </si>
  <si>
    <t>Egger</t>
  </si>
  <si>
    <t>Emil</t>
  </si>
  <si>
    <t>Kleindienst</t>
  </si>
  <si>
    <t>Beginn der Finalrunde (Platz 1-10)</t>
  </si>
  <si>
    <t>Czako</t>
  </si>
  <si>
    <t>Ende der Finalrunde Platz 11-29</t>
  </si>
  <si>
    <t>Stift</t>
  </si>
  <si>
    <t>Poppenwimmer</t>
  </si>
  <si>
    <t>Amir Sam</t>
  </si>
  <si>
    <t>Gündler</t>
  </si>
  <si>
    <t>Alex</t>
  </si>
  <si>
    <t>Finalrunde</t>
  </si>
  <si>
    <t>Schmittner</t>
  </si>
  <si>
    <t>Platz 11-15</t>
  </si>
  <si>
    <t>Platz 16-20</t>
  </si>
  <si>
    <t>Platz 21-25</t>
  </si>
  <si>
    <t>Munkh</t>
  </si>
  <si>
    <t>Sukhbat</t>
  </si>
  <si>
    <t>A 1</t>
  </si>
  <si>
    <t>A 2</t>
  </si>
  <si>
    <t>A 3</t>
  </si>
  <si>
    <t>A 4</t>
  </si>
  <si>
    <t>A 5</t>
  </si>
  <si>
    <t>Remling</t>
  </si>
  <si>
    <t>B 2</t>
  </si>
  <si>
    <t>B 1</t>
  </si>
  <si>
    <t>B 3</t>
  </si>
  <si>
    <t>B 4</t>
  </si>
  <si>
    <t>B 5</t>
  </si>
  <si>
    <t>C 6</t>
  </si>
  <si>
    <t>Prettner</t>
  </si>
  <si>
    <t>Gabriel</t>
  </si>
  <si>
    <t>C 1</t>
  </si>
  <si>
    <t>C 2</t>
  </si>
  <si>
    <t>C 3</t>
  </si>
  <si>
    <t>C 4</t>
  </si>
  <si>
    <t>C 5</t>
  </si>
  <si>
    <t>D 6</t>
  </si>
  <si>
    <t>D 2</t>
  </si>
  <si>
    <t>D 1</t>
  </si>
  <si>
    <t>D 3</t>
  </si>
  <si>
    <t>D 4</t>
  </si>
  <si>
    <t>D 5</t>
  </si>
  <si>
    <t>E 6</t>
  </si>
  <si>
    <t>E 1</t>
  </si>
  <si>
    <t>E 2</t>
  </si>
  <si>
    <t>E 3</t>
  </si>
  <si>
    <t>E 4</t>
  </si>
  <si>
    <t>E 5</t>
  </si>
  <si>
    <t>Finalrunde (Kreuz- und Finalspiele)</t>
  </si>
  <si>
    <t>2 Aufsteiger in Gruppe 6</t>
  </si>
  <si>
    <t>I1 - II2, I2 - II1</t>
  </si>
  <si>
    <t>I3 - II4, I4 - II3</t>
  </si>
  <si>
    <t>Platz 9-10:</t>
  </si>
  <si>
    <t>I5 - II5</t>
  </si>
  <si>
    <t>Gardos</t>
  </si>
  <si>
    <r>
      <t xml:space="preserve">Tobias </t>
    </r>
    <r>
      <rPr>
        <sz val="10"/>
        <color rgb="FFFF0000"/>
        <rFont val="Arial"/>
        <family val="2"/>
      </rPr>
      <t>(U9)</t>
    </r>
  </si>
  <si>
    <t>insgesamt 50 Spiele</t>
  </si>
  <si>
    <t xml:space="preserve">Spielreihenfolge lt ÖTTV-Handbuch 6er Raster </t>
  </si>
  <si>
    <t>Kahofer</t>
  </si>
  <si>
    <r>
      <t xml:space="preserve">Kevin </t>
    </r>
    <r>
      <rPr>
        <sz val="10"/>
        <color rgb="FFFF0000"/>
        <rFont val="Arial"/>
        <family val="2"/>
      </rPr>
      <t>(U10)</t>
    </r>
  </si>
  <si>
    <t>Ende der Vorrundenspiele</t>
  </si>
  <si>
    <t>Dostl</t>
  </si>
  <si>
    <t>Oberes und Mittleres Play-off je 8 Spiele am Samstag</t>
  </si>
  <si>
    <t>Kragl</t>
  </si>
  <si>
    <t>Unteres Play-off 3 Spiele am Samstag</t>
  </si>
  <si>
    <r>
      <t xml:space="preserve">Daniel </t>
    </r>
    <r>
      <rPr>
        <sz val="10"/>
        <color rgb="FFFF0000"/>
        <rFont val="Arial"/>
        <family val="2"/>
      </rPr>
      <t>(U9)</t>
    </r>
  </si>
  <si>
    <r>
      <t xml:space="preserve">Robert </t>
    </r>
    <r>
      <rPr>
        <sz val="10"/>
        <color rgb="FFFF0000"/>
        <rFont val="Arial"/>
        <family val="2"/>
      </rPr>
      <t>(U10)</t>
    </r>
  </si>
  <si>
    <t>Oberes Play-off: 1. und 2. jeder Gruppe unter Mitnahme des Vorrunden-Spiels</t>
  </si>
  <si>
    <t>Mittleres Play-off: 3. und 4. jeder Gruppe unter Mitnahme des Vorrunden-Spiels</t>
  </si>
  <si>
    <t>Heindl</t>
  </si>
  <si>
    <t>Tobias-Rudolf</t>
  </si>
  <si>
    <t>Spielreihenfolge lt ÖTTV-Handbuch 8er Raster (je 24 Spiele)</t>
  </si>
  <si>
    <t>Unteres Play-off: 5. und 6. jeder Gruppe unter Mitnahme des Vorrunden-Spiels</t>
  </si>
  <si>
    <t>Li</t>
  </si>
  <si>
    <t>Edgar Yi Jin</t>
  </si>
  <si>
    <r>
      <t xml:space="preserve">Thao </t>
    </r>
    <r>
      <rPr>
        <sz val="10"/>
        <color rgb="FFFF0000"/>
        <rFont val="Arial"/>
        <family val="2"/>
      </rPr>
      <t>(U9)</t>
    </r>
  </si>
  <si>
    <t>Aichner</t>
  </si>
  <si>
    <t>Marcello</t>
  </si>
  <si>
    <t>Timo</t>
  </si>
  <si>
    <t>Ende der Spiele des Play-offs</t>
  </si>
  <si>
    <r>
      <t xml:space="preserve">Adrian </t>
    </r>
    <r>
      <rPr>
        <sz val="10"/>
        <color rgb="FFFF0000"/>
        <rFont val="Arial"/>
        <family val="2"/>
      </rPr>
      <t>(U9)</t>
    </r>
  </si>
  <si>
    <t>Die 2 am besten platzierten Spieler steigen auf, wobei ein U13-1 bzw. U11-Spieler nur dann aufsteigt, wenn er Platz 1 erreicht.</t>
  </si>
  <si>
    <t>U13-1 und U11-Spieler steigen in Gruppe 7 auf</t>
  </si>
  <si>
    <t>U10- und U9-Spieler steigen in Gruppe 8 auf</t>
  </si>
  <si>
    <t>In diesem Fall müssen U13-1 bzw. U11-Spieler nicht vor U10- und U9-Spielern platziert sein.</t>
  </si>
  <si>
    <t>Kopeinig</t>
  </si>
  <si>
    <t>Denise</t>
  </si>
  <si>
    <t>Zellner</t>
  </si>
  <si>
    <r>
      <t>Marlies</t>
    </r>
    <r>
      <rPr>
        <sz val="11"/>
        <color rgb="FFFF0000"/>
        <rFont val="Calibri"/>
        <family val="2"/>
        <scheme val="minor"/>
      </rPr>
      <t xml:space="preserve"> (U15)</t>
    </r>
  </si>
  <si>
    <t>Ungerhofer</t>
  </si>
  <si>
    <r>
      <t>Nicole</t>
    </r>
    <r>
      <rPr>
        <sz val="11"/>
        <color rgb="FFFF0000"/>
        <rFont val="Calibri"/>
        <family val="2"/>
        <scheme val="minor"/>
      </rPr>
      <t xml:space="preserve"> (U15)</t>
    </r>
  </si>
  <si>
    <t>Laura</t>
  </si>
  <si>
    <t>Emminger</t>
  </si>
  <si>
    <t>Kim</t>
  </si>
  <si>
    <t>Szankovich</t>
  </si>
  <si>
    <t>Sava</t>
  </si>
  <si>
    <t>Cordic</t>
  </si>
  <si>
    <t>Iris</t>
  </si>
  <si>
    <t>Moser</t>
  </si>
  <si>
    <r>
      <t>Sabrina</t>
    </r>
    <r>
      <rPr>
        <sz val="11"/>
        <color rgb="FFFF0000"/>
        <rFont val="Calibri"/>
        <family val="2"/>
        <scheme val="minor"/>
      </rPr>
      <t xml:space="preserve"> (U15)</t>
    </r>
  </si>
  <si>
    <t>Kostolani</t>
  </si>
  <si>
    <r>
      <t xml:space="preserve">Stefanie </t>
    </r>
    <r>
      <rPr>
        <sz val="11"/>
        <color rgb="FFFF0000"/>
        <rFont val="Calibri"/>
        <family val="2"/>
        <scheme val="minor"/>
      </rPr>
      <t>(U15)</t>
    </r>
  </si>
  <si>
    <t>2 Aufsteigerinnen</t>
  </si>
  <si>
    <t>Eine U18- bzw. U15-2-Spielerin steigt nur dann auf, wenn sie besser platziert ist als alle U15-1 und U13-2-Spielerinnen</t>
  </si>
  <si>
    <t>U18- bzw. U15-2-Spielerinnen steigen in Gruppe 2, U15-1 bzw. U13-2-Spielerinnen in Gruppe 3 auf</t>
  </si>
  <si>
    <t>In diesem Fall müssen U18- bzw. U15-2-Spielerinnen nicht vor U15-1 und U13-2-Spielerinnen platziert sein.</t>
  </si>
  <si>
    <t>Bauer</t>
  </si>
  <si>
    <t>Taborsky</t>
  </si>
  <si>
    <t>Lara</t>
  </si>
  <si>
    <t>Dorothea</t>
  </si>
  <si>
    <t>Katharina</t>
  </si>
  <si>
    <t>2 in Gruppe 4</t>
  </si>
  <si>
    <t xml:space="preserve">U21/U18-3 </t>
  </si>
  <si>
    <t>U21/U18-3</t>
  </si>
  <si>
    <t>auf in Gruppe 3</t>
  </si>
  <si>
    <t>U18-2/U18-1/U15-2</t>
  </si>
  <si>
    <t>auf in Gruppe 4</t>
  </si>
  <si>
    <t>5 Spieler</t>
  </si>
  <si>
    <t>Bugl [M]</t>
  </si>
  <si>
    <t>Bugl [J]</t>
  </si>
  <si>
    <t>Panholzer [C]</t>
  </si>
  <si>
    <t>Müllner</t>
  </si>
  <si>
    <r>
      <t xml:space="preserve">Christian </t>
    </r>
    <r>
      <rPr>
        <sz val="10"/>
        <color rgb="FFFF0000"/>
        <rFont val="Arial"/>
        <family val="2"/>
      </rPr>
      <t>(U21)</t>
    </r>
  </si>
  <si>
    <t>Zheo</t>
  </si>
  <si>
    <t>Aurelie Gabriele</t>
  </si>
  <si>
    <t>Kezei</t>
  </si>
  <si>
    <t>Fiona Roman</t>
  </si>
  <si>
    <t>Marie Therese</t>
  </si>
  <si>
    <t>Platz 26-28</t>
  </si>
  <si>
    <t>Beginn der Finalrunde Platz 11-28 (33 Spiele)</t>
  </si>
  <si>
    <t>Spielreihenfolge lt ÖTTV-Handbuch 6er Raster (9 Spiele)</t>
  </si>
  <si>
    <t>Beginn der Spiele des Play-offs (insgesamt 57 Spiele)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</si>
</sst>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Tisch&quot;\ 0"/>
    <numFmt numFmtId="165" formatCode="&quot;Tisch &quot;#"/>
  </numFmts>
  <fonts count="30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6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8" fillId="0" borderId="0" applyNumberForma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0" fillId="0" borderId="0"/>
    <xf numFmtId="0" fontId="12" fillId="0" borderId="0"/>
  </cellStyleXfs>
  <cellXfs count="6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indent="1"/>
      <protection locked="0"/>
    </xf>
    <xf numFmtId="0" fontId="5" fillId="0" borderId="5" xfId="0" applyFont="1" applyFill="1" applyBorder="1" applyAlignment="1" applyProtection="1">
      <alignment horizontal="left" vertical="center" indent="1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5" fillId="0" borderId="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0" fillId="0" borderId="37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0" fillId="0" borderId="4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0" fillId="0" borderId="43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39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left" vertical="center" indent="1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</xf>
    <xf numFmtId="0" fontId="7" fillId="4" borderId="28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left" vertical="center" indent="1"/>
      <protection locked="0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44" xfId="0" applyFont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0" fontId="0" fillId="0" borderId="10" xfId="0" applyNumberFormat="1" applyFill="1" applyBorder="1" applyAlignment="1" applyProtection="1">
      <alignment horizontal="center" vertical="center"/>
      <protection locked="0"/>
    </xf>
    <xf numFmtId="20" fontId="0" fillId="0" borderId="18" xfId="0" applyNumberFormat="1" applyFill="1" applyBorder="1" applyAlignment="1" applyProtection="1">
      <alignment horizontal="center" vertical="center"/>
      <protection locked="0"/>
    </xf>
    <xf numFmtId="20" fontId="0" fillId="0" borderId="27" xfId="0" applyNumberFormat="1" applyFill="1" applyBorder="1" applyAlignment="1" applyProtection="1">
      <alignment horizontal="center" vertical="center"/>
      <protection locked="0"/>
    </xf>
    <xf numFmtId="20" fontId="0" fillId="0" borderId="46" xfId="0" applyNumberForma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20" fontId="0" fillId="0" borderId="46" xfId="0" applyNumberFormat="1" applyBorder="1" applyAlignment="1" applyProtection="1">
      <alignment horizontal="center" vertical="center"/>
      <protection locked="0"/>
    </xf>
    <xf numFmtId="20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2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20" fontId="5" fillId="0" borderId="18" xfId="0" applyNumberFormat="1" applyFont="1" applyBorder="1" applyAlignment="1" applyProtection="1">
      <alignment horizontal="center" vertical="center"/>
      <protection locked="0"/>
    </xf>
    <xf numFmtId="2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 indent="1"/>
      <protection locked="0"/>
    </xf>
    <xf numFmtId="0" fontId="5" fillId="4" borderId="25" xfId="0" applyFont="1" applyFill="1" applyBorder="1" applyAlignment="1" applyProtection="1">
      <alignment horizontal="center" vertical="center"/>
    </xf>
    <xf numFmtId="0" fontId="5" fillId="4" borderId="26" xfId="0" applyFont="1" applyFill="1" applyBorder="1" applyAlignment="1" applyProtection="1">
      <alignment horizontal="center" vertical="center"/>
    </xf>
    <xf numFmtId="0" fontId="5" fillId="4" borderId="27" xfId="0" applyFont="1" applyFill="1" applyBorder="1" applyAlignment="1" applyProtection="1">
      <alignment horizontal="center" vertical="center"/>
    </xf>
    <xf numFmtId="0" fontId="5" fillId="4" borderId="28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27" xfId="0" applyNumberFormat="1" applyFont="1" applyBorder="1" applyAlignment="1" applyProtection="1">
      <alignment horizontal="center" vertical="center"/>
      <protection locked="0"/>
    </xf>
    <xf numFmtId="20" fontId="5" fillId="0" borderId="10" xfId="0" applyNumberFormat="1" applyFont="1" applyBorder="1" applyAlignment="1" applyProtection="1">
      <alignment horizontal="center" vertical="center"/>
      <protection locked="0"/>
    </xf>
    <xf numFmtId="20" fontId="5" fillId="0" borderId="17" xfId="0" applyNumberFormat="1" applyFont="1" applyBorder="1" applyAlignment="1" applyProtection="1">
      <alignment horizontal="center" vertical="center"/>
      <protection locked="0"/>
    </xf>
    <xf numFmtId="20" fontId="0" fillId="0" borderId="9" xfId="0" applyNumberFormat="1" applyFill="1" applyBorder="1" applyAlignment="1" applyProtection="1">
      <alignment horizontal="center" vertical="center"/>
      <protection locked="0"/>
    </xf>
    <xf numFmtId="20" fontId="0" fillId="0" borderId="17" xfId="0" applyNumberFormat="1" applyFill="1" applyBorder="1" applyAlignment="1" applyProtection="1">
      <alignment horizontal="center" vertical="center"/>
      <protection locked="0"/>
    </xf>
    <xf numFmtId="20" fontId="0" fillId="0" borderId="4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9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5" xfId="0" applyBorder="1" applyAlignment="1">
      <alignment vertical="center" shrinkToFit="1"/>
    </xf>
    <xf numFmtId="0" fontId="5" fillId="0" borderId="9" xfId="0" applyFont="1" applyBorder="1" applyAlignment="1" applyProtection="1">
      <alignment vertical="center" shrinkToFit="1"/>
      <protection locked="0"/>
    </xf>
    <xf numFmtId="0" fontId="5" fillId="0" borderId="45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20" fontId="0" fillId="0" borderId="27" xfId="0" applyNumberFormat="1" applyBorder="1" applyAlignment="1" applyProtection="1">
      <alignment horizontal="center" vertical="center"/>
      <protection locked="0"/>
    </xf>
    <xf numFmtId="20" fontId="0" fillId="0" borderId="18" xfId="0" applyNumberFormat="1" applyBorder="1" applyAlignment="1" applyProtection="1">
      <alignment horizontal="center" vertical="center"/>
      <protection locked="0"/>
    </xf>
    <xf numFmtId="20" fontId="0" fillId="0" borderId="18" xfId="0" applyNumberFormat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>
      <alignment horizontal="center" vertical="center"/>
    </xf>
    <xf numFmtId="20" fontId="0" fillId="0" borderId="10" xfId="0" applyNumberFormat="1" applyBorder="1" applyAlignment="1" applyProtection="1">
      <alignment horizontal="center" vertical="center"/>
      <protection locked="0"/>
    </xf>
    <xf numFmtId="0" fontId="12" fillId="0" borderId="0" xfId="1" applyBorder="1" applyAlignment="1"/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2" applyFont="1" applyAlignment="1">
      <alignment vertical="center"/>
    </xf>
    <xf numFmtId="0" fontId="3" fillId="3" borderId="20" xfId="0" applyFont="1" applyFill="1" applyBorder="1" applyAlignment="1">
      <alignment vertical="center"/>
    </xf>
    <xf numFmtId="14" fontId="3" fillId="3" borderId="2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0" xfId="0" applyNumberFormat="1"/>
    <xf numFmtId="0" fontId="0" fillId="0" borderId="20" xfId="0" applyFont="1" applyBorder="1" applyAlignment="1">
      <alignment vertic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/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</xf>
    <xf numFmtId="0" fontId="5" fillId="6" borderId="17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horizontal="center" vertical="center"/>
    </xf>
    <xf numFmtId="0" fontId="5" fillId="6" borderId="19" xfId="0" applyFont="1" applyFill="1" applyBorder="1" applyAlignment="1" applyProtection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0" fontId="5" fillId="0" borderId="64" xfId="0" applyFont="1" applyFill="1" applyBorder="1" applyAlignment="1" applyProtection="1">
      <alignment horizontal="left" vertical="center" indent="1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3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 indent="1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</xf>
    <xf numFmtId="20" fontId="0" fillId="0" borderId="9" xfId="0" applyNumberFormat="1" applyBorder="1" applyAlignment="1" applyProtection="1">
      <alignment horizontal="center" vertical="center"/>
      <protection locked="0"/>
    </xf>
    <xf numFmtId="20" fontId="0" fillId="0" borderId="17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 shrinkToFit="1"/>
      <protection locked="0"/>
    </xf>
    <xf numFmtId="20" fontId="0" fillId="0" borderId="50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7" fillId="0" borderId="43" xfId="0" applyFont="1" applyFill="1" applyBorder="1" applyAlignment="1" applyProtection="1">
      <alignment horizontal="left" vertical="center" indent="1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1" applyBorder="1"/>
    <xf numFmtId="0" fontId="0" fillId="0" borderId="20" xfId="0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12" fillId="0" borderId="0" xfId="1"/>
    <xf numFmtId="49" fontId="24" fillId="0" borderId="66" xfId="1" applyNumberFormat="1" applyFont="1" applyBorder="1" applyAlignment="1">
      <alignment horizontal="center"/>
    </xf>
    <xf numFmtId="165" fontId="24" fillId="0" borderId="66" xfId="1" applyNumberFormat="1" applyFont="1" applyBorder="1" applyAlignment="1">
      <alignment horizontal="center"/>
    </xf>
    <xf numFmtId="0" fontId="12" fillId="0" borderId="66" xfId="1" applyBorder="1" applyAlignment="1">
      <alignment horizontal="center"/>
    </xf>
    <xf numFmtId="0" fontId="25" fillId="0" borderId="0" xfId="1" applyFont="1" applyAlignment="1">
      <alignment vertical="center"/>
    </xf>
    <xf numFmtId="20" fontId="24" fillId="0" borderId="0" xfId="1" applyNumberFormat="1" applyFont="1" applyBorder="1" applyAlignment="1">
      <alignment horizontal="center"/>
    </xf>
    <xf numFmtId="49" fontId="12" fillId="0" borderId="0" xfId="1" applyNumberFormat="1" applyBorder="1" applyAlignment="1">
      <alignment horizontal="center"/>
    </xf>
    <xf numFmtId="49" fontId="24" fillId="0" borderId="0" xfId="1" applyNumberFormat="1" applyFont="1" applyFill="1" applyBorder="1" applyAlignment="1">
      <alignment horizontal="center"/>
    </xf>
    <xf numFmtId="0" fontId="24" fillId="0" borderId="0" xfId="1" applyNumberFormat="1" applyFont="1" applyBorder="1" applyAlignment="1">
      <alignment vertical="center"/>
    </xf>
    <xf numFmtId="20" fontId="24" fillId="0" borderId="0" xfId="1" applyNumberFormat="1" applyFont="1" applyAlignment="1">
      <alignment horizontal="center"/>
    </xf>
    <xf numFmtId="49" fontId="12" fillId="0" borderId="0" xfId="1" applyNumberFormat="1" applyAlignment="1">
      <alignment horizontal="center"/>
    </xf>
    <xf numFmtId="49" fontId="12" fillId="0" borderId="0" xfId="1" applyNumberFormat="1" applyFont="1" applyAlignment="1">
      <alignment horizontal="center"/>
    </xf>
    <xf numFmtId="49" fontId="12" fillId="0" borderId="0" xfId="1" applyNumberFormat="1" applyFont="1" applyFill="1" applyBorder="1" applyAlignment="1">
      <alignment horizontal="center" wrapText="1"/>
    </xf>
    <xf numFmtId="0" fontId="12" fillId="0" borderId="4" xfId="1" applyNumberFormat="1" applyBorder="1" applyAlignment="1">
      <alignment vertical="center"/>
    </xf>
    <xf numFmtId="0" fontId="12" fillId="0" borderId="10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wrapText="1"/>
    </xf>
    <xf numFmtId="0" fontId="12" fillId="0" borderId="6" xfId="1" applyNumberFormat="1" applyBorder="1" applyAlignment="1">
      <alignment vertical="center"/>
    </xf>
    <xf numFmtId="0" fontId="12" fillId="0" borderId="18" xfId="1" applyBorder="1" applyAlignment="1">
      <alignment vertical="center"/>
    </xf>
    <xf numFmtId="0" fontId="12" fillId="0" borderId="19" xfId="1" applyBorder="1" applyAlignment="1">
      <alignment vertical="center"/>
    </xf>
    <xf numFmtId="0" fontId="12" fillId="0" borderId="24" xfId="1" applyBorder="1" applyAlignment="1">
      <alignment horizontal="center" vertical="center"/>
    </xf>
    <xf numFmtId="0" fontId="12" fillId="0" borderId="19" xfId="1" applyFont="1" applyBorder="1" applyAlignment="1">
      <alignment vertical="center"/>
    </xf>
    <xf numFmtId="0" fontId="12" fillId="0" borderId="0" xfId="1" applyAlignment="1">
      <alignment horizontal="center"/>
    </xf>
    <xf numFmtId="0" fontId="12" fillId="0" borderId="18" xfId="1" applyFont="1" applyBorder="1" applyAlignment="1">
      <alignment vertical="center"/>
    </xf>
    <xf numFmtId="0" fontId="12" fillId="0" borderId="24" xfId="1" applyFont="1" applyBorder="1" applyAlignment="1">
      <alignment horizontal="center" vertical="center"/>
    </xf>
    <xf numFmtId="0" fontId="12" fillId="0" borderId="7" xfId="1" applyNumberForma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28" xfId="1" applyBorder="1" applyAlignment="1">
      <alignment vertical="center"/>
    </xf>
    <xf numFmtId="0" fontId="12" fillId="0" borderId="30" xfId="1" applyBorder="1" applyAlignment="1">
      <alignment horizontal="center" vertical="center"/>
    </xf>
    <xf numFmtId="0" fontId="24" fillId="0" borderId="0" xfId="1" applyNumberFormat="1" applyFont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15" xfId="1" applyFont="1" applyBorder="1" applyAlignment="1">
      <alignment horizontal="center" vertical="center"/>
    </xf>
    <xf numFmtId="0" fontId="12" fillId="0" borderId="6" xfId="1" applyNumberFormat="1" applyFont="1" applyBorder="1" applyAlignment="1">
      <alignment vertical="center"/>
    </xf>
    <xf numFmtId="0" fontId="24" fillId="0" borderId="0" xfId="1" applyFont="1"/>
    <xf numFmtId="0" fontId="12" fillId="9" borderId="0" xfId="1" applyFont="1" applyFill="1" applyAlignment="1">
      <alignment horizontal="center"/>
    </xf>
    <xf numFmtId="0" fontId="12" fillId="0" borderId="30" xfId="1" applyBorder="1" applyAlignment="1">
      <alignment vertical="center"/>
    </xf>
    <xf numFmtId="0" fontId="12" fillId="7" borderId="0" xfId="1" applyFont="1" applyFill="1"/>
    <xf numFmtId="0" fontId="12" fillId="7" borderId="0" xfId="1" applyFont="1" applyFill="1" applyAlignment="1">
      <alignment horizontal="center"/>
    </xf>
    <xf numFmtId="0" fontId="12" fillId="7" borderId="0" xfId="1" applyFill="1"/>
    <xf numFmtId="0" fontId="12" fillId="8" borderId="0" xfId="1" applyFill="1"/>
    <xf numFmtId="0" fontId="12" fillId="8" borderId="0" xfId="1" applyFont="1" applyFill="1" applyAlignment="1">
      <alignment horizontal="center"/>
    </xf>
    <xf numFmtId="49" fontId="12" fillId="7" borderId="0" xfId="1" applyNumberFormat="1" applyFont="1" applyFill="1" applyAlignment="1">
      <alignment vertical="center"/>
    </xf>
    <xf numFmtId="49" fontId="12" fillId="8" borderId="0" xfId="1" applyNumberFormat="1" applyFont="1" applyFill="1" applyAlignment="1">
      <alignment vertical="center"/>
    </xf>
    <xf numFmtId="49" fontId="12" fillId="9" borderId="0" xfId="1" applyNumberFormat="1" applyFont="1" applyFill="1" applyAlignment="1">
      <alignment vertical="center"/>
    </xf>
    <xf numFmtId="49" fontId="12" fillId="7" borderId="0" xfId="1" applyNumberFormat="1" applyFill="1" applyBorder="1" applyAlignment="1">
      <alignment horizontal="center"/>
    </xf>
    <xf numFmtId="49" fontId="12" fillId="8" borderId="0" xfId="1" applyNumberFormat="1" applyFill="1" applyBorder="1" applyAlignment="1">
      <alignment horizontal="center"/>
    </xf>
    <xf numFmtId="0" fontId="12" fillId="8" borderId="0" xfId="1" applyFill="1" applyBorder="1" applyAlignment="1">
      <alignment horizontal="center"/>
    </xf>
    <xf numFmtId="0" fontId="12" fillId="8" borderId="0" xfId="1" applyFill="1" applyBorder="1"/>
    <xf numFmtId="0" fontId="12" fillId="9" borderId="0" xfId="1" applyFill="1" applyBorder="1"/>
    <xf numFmtId="0" fontId="12" fillId="0" borderId="0" xfId="1" applyBorder="1" applyAlignment="1">
      <alignment horizontal="center"/>
    </xf>
    <xf numFmtId="20" fontId="24" fillId="0" borderId="66" xfId="1" applyNumberFormat="1" applyFont="1" applyBorder="1" applyAlignment="1">
      <alignment horizontal="center"/>
    </xf>
    <xf numFmtId="49" fontId="12" fillId="0" borderId="66" xfId="1" applyNumberFormat="1" applyBorder="1" applyAlignment="1">
      <alignment horizontal="center"/>
    </xf>
    <xf numFmtId="0" fontId="12" fillId="0" borderId="66" xfId="1" applyBorder="1"/>
    <xf numFmtId="49" fontId="12" fillId="7" borderId="0" xfId="1" applyNumberFormat="1" applyFill="1" applyAlignment="1">
      <alignment horizontal="center"/>
    </xf>
    <xf numFmtId="0" fontId="12" fillId="8" borderId="0" xfId="1" applyFill="1" applyAlignment="1">
      <alignment horizontal="center"/>
    </xf>
    <xf numFmtId="0" fontId="12" fillId="9" borderId="0" xfId="1" applyFill="1"/>
    <xf numFmtId="0" fontId="24" fillId="0" borderId="0" xfId="1" applyFont="1" applyAlignment="1">
      <alignment horizontal="center"/>
    </xf>
    <xf numFmtId="49" fontId="12" fillId="7" borderId="0" xfId="1" applyNumberFormat="1" applyFont="1" applyFill="1" applyAlignment="1">
      <alignment horizontal="center"/>
    </xf>
    <xf numFmtId="49" fontId="12" fillId="8" borderId="0" xfId="1" applyNumberFormat="1" applyFont="1" applyFill="1" applyBorder="1" applyAlignment="1">
      <alignment horizontal="center"/>
    </xf>
    <xf numFmtId="0" fontId="12" fillId="0" borderId="0" xfId="1" applyFont="1"/>
    <xf numFmtId="49" fontId="12" fillId="7" borderId="0" xfId="1" applyNumberFormat="1" applyFont="1" applyFill="1" applyBorder="1" applyAlignment="1">
      <alignment horizontal="center"/>
    </xf>
    <xf numFmtId="49" fontId="12" fillId="7" borderId="0" xfId="1" applyNumberFormat="1" applyFont="1" applyFill="1" applyBorder="1" applyAlignment="1">
      <alignment horizontal="left"/>
    </xf>
    <xf numFmtId="49" fontId="12" fillId="9" borderId="0" xfId="1" applyNumberFormat="1" applyFont="1" applyFill="1" applyBorder="1" applyAlignment="1">
      <alignment horizontal="center"/>
    </xf>
    <xf numFmtId="0" fontId="12" fillId="7" borderId="45" xfId="1" applyFill="1" applyBorder="1"/>
    <xf numFmtId="49" fontId="12" fillId="7" borderId="45" xfId="1" applyNumberFormat="1" applyFont="1" applyFill="1" applyBorder="1" applyAlignment="1">
      <alignment horizontal="center"/>
    </xf>
    <xf numFmtId="49" fontId="12" fillId="8" borderId="45" xfId="1" applyNumberFormat="1" applyFont="1" applyFill="1" applyBorder="1" applyAlignment="1">
      <alignment horizontal="center"/>
    </xf>
    <xf numFmtId="0" fontId="12" fillId="8" borderId="45" xfId="1" applyFont="1" applyFill="1" applyBorder="1" applyAlignment="1">
      <alignment horizontal="center"/>
    </xf>
    <xf numFmtId="49" fontId="12" fillId="7" borderId="0" xfId="1" applyNumberFormat="1" applyFont="1" applyFill="1" applyAlignment="1"/>
    <xf numFmtId="49" fontId="12" fillId="8" borderId="0" xfId="1" applyNumberFormat="1" applyFont="1" applyFill="1" applyAlignment="1"/>
    <xf numFmtId="0" fontId="12" fillId="8" borderId="0" xfId="1" applyFont="1" applyFill="1"/>
    <xf numFmtId="0" fontId="12" fillId="7" borderId="0" xfId="1" applyFont="1" applyFill="1" applyAlignment="1">
      <alignment horizontal="left"/>
    </xf>
    <xf numFmtId="0" fontId="12" fillId="8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2" fillId="0" borderId="28" xfId="1" applyFont="1" applyBorder="1" applyAlignment="1">
      <alignment vertical="center"/>
    </xf>
    <xf numFmtId="0" fontId="12" fillId="0" borderId="30" xfId="1" applyFont="1" applyBorder="1" applyAlignment="1">
      <alignment horizontal="center" vertical="center"/>
    </xf>
    <xf numFmtId="49" fontId="12" fillId="7" borderId="0" xfId="1" applyNumberFormat="1" applyFont="1" applyFill="1" applyAlignment="1">
      <alignment horizontal="left"/>
    </xf>
    <xf numFmtId="49" fontId="24" fillId="8" borderId="0" xfId="1" applyNumberFormat="1" applyFont="1" applyFill="1" applyAlignment="1">
      <alignment horizontal="center"/>
    </xf>
    <xf numFmtId="49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49" fontId="12" fillId="8" borderId="0" xfId="1" applyNumberFormat="1" applyFont="1" applyFill="1" applyAlignment="1">
      <alignment horizontal="center"/>
    </xf>
    <xf numFmtId="49" fontId="12" fillId="0" borderId="10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  <xf numFmtId="49" fontId="12" fillId="0" borderId="66" xfId="1" applyNumberFormat="1" applyFont="1" applyBorder="1" applyAlignment="1">
      <alignment horizontal="left"/>
    </xf>
    <xf numFmtId="49" fontId="12" fillId="0" borderId="18" xfId="1" applyNumberFormat="1" applyFont="1" applyBorder="1" applyAlignment="1">
      <alignment horizontal="left" vertical="center"/>
    </xf>
    <xf numFmtId="49" fontId="12" fillId="0" borderId="19" xfId="1" applyNumberFormat="1" applyFont="1" applyBorder="1" applyAlignment="1">
      <alignment horizontal="left" vertical="center"/>
    </xf>
    <xf numFmtId="0" fontId="12" fillId="0" borderId="18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24" fillId="7" borderId="4" xfId="1" applyFont="1" applyFill="1" applyBorder="1" applyAlignment="1">
      <alignment horizontal="center"/>
    </xf>
    <xf numFmtId="0" fontId="24" fillId="7" borderId="10" xfId="1" applyFont="1" applyFill="1" applyBorder="1" applyAlignment="1">
      <alignment horizontal="center"/>
    </xf>
    <xf numFmtId="0" fontId="24" fillId="7" borderId="12" xfId="1" applyFont="1" applyFill="1" applyBorder="1" applyAlignment="1">
      <alignment horizontal="center"/>
    </xf>
    <xf numFmtId="0" fontId="24" fillId="7" borderId="15" xfId="1" applyFont="1" applyFill="1" applyBorder="1" applyAlignment="1">
      <alignment horizontal="center"/>
    </xf>
    <xf numFmtId="0" fontId="24" fillId="8" borderId="4" xfId="1" applyFont="1" applyFill="1" applyBorder="1" applyAlignment="1">
      <alignment horizontal="center"/>
    </xf>
    <xf numFmtId="0" fontId="24" fillId="8" borderId="12" xfId="1" applyFont="1" applyFill="1" applyBorder="1" applyAlignment="1">
      <alignment horizontal="center"/>
    </xf>
    <xf numFmtId="0" fontId="24" fillId="8" borderId="11" xfId="1" applyFont="1" applyFill="1" applyBorder="1" applyAlignment="1">
      <alignment horizontal="center"/>
    </xf>
    <xf numFmtId="0" fontId="24" fillId="8" borderId="15" xfId="1" applyFont="1" applyFill="1" applyBorder="1" applyAlignment="1">
      <alignment horizontal="center"/>
    </xf>
    <xf numFmtId="0" fontId="24" fillId="9" borderId="11" xfId="1" applyFont="1" applyFill="1" applyBorder="1" applyAlignment="1">
      <alignment horizontal="center"/>
    </xf>
    <xf numFmtId="0" fontId="24" fillId="9" borderId="15" xfId="1" applyFont="1" applyFill="1" applyBorder="1" applyAlignment="1">
      <alignment horizontal="center"/>
    </xf>
    <xf numFmtId="0" fontId="12" fillId="0" borderId="27" xfId="1" applyFont="1" applyBorder="1" applyAlignment="1">
      <alignment horizontal="left" vertical="center"/>
    </xf>
    <xf numFmtId="0" fontId="12" fillId="0" borderId="28" xfId="1" applyBorder="1" applyAlignment="1">
      <alignment horizontal="left" vertical="center"/>
    </xf>
    <xf numFmtId="0" fontId="12" fillId="7" borderId="6" xfId="1" applyFont="1" applyFill="1" applyBorder="1" applyAlignment="1">
      <alignment horizontal="center"/>
    </xf>
    <xf numFmtId="0" fontId="12" fillId="7" borderId="18" xfId="1" applyFont="1" applyFill="1" applyBorder="1" applyAlignment="1">
      <alignment horizontal="center"/>
    </xf>
    <xf numFmtId="0" fontId="12" fillId="7" borderId="20" xfId="1" applyFont="1" applyFill="1" applyBorder="1" applyAlignment="1">
      <alignment horizontal="center"/>
    </xf>
    <xf numFmtId="0" fontId="12" fillId="7" borderId="24" xfId="1" applyFont="1" applyFill="1" applyBorder="1" applyAlignment="1">
      <alignment horizontal="center"/>
    </xf>
    <xf numFmtId="0" fontId="12" fillId="8" borderId="6" xfId="1" applyFill="1" applyBorder="1" applyAlignment="1">
      <alignment horizontal="center"/>
    </xf>
    <xf numFmtId="0" fontId="12" fillId="8" borderId="20" xfId="1" applyFont="1" applyFill="1" applyBorder="1" applyAlignment="1">
      <alignment horizontal="center"/>
    </xf>
    <xf numFmtId="0" fontId="12" fillId="8" borderId="19" xfId="1" applyFont="1" applyFill="1" applyBorder="1" applyAlignment="1">
      <alignment horizontal="center"/>
    </xf>
    <xf numFmtId="0" fontId="12" fillId="8" borderId="24" xfId="1" applyFont="1" applyFill="1" applyBorder="1" applyAlignment="1">
      <alignment horizontal="center"/>
    </xf>
    <xf numFmtId="0" fontId="12" fillId="9" borderId="19" xfId="1" applyFont="1" applyFill="1" applyBorder="1" applyAlignment="1">
      <alignment horizontal="center"/>
    </xf>
    <xf numFmtId="0" fontId="12" fillId="9" borderId="24" xfId="1" applyFont="1" applyFill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8" borderId="6" xfId="1" applyFont="1" applyFill="1" applyBorder="1" applyAlignment="1">
      <alignment horizontal="center"/>
    </xf>
    <xf numFmtId="0" fontId="12" fillId="7" borderId="7" xfId="1" applyFont="1" applyFill="1" applyBorder="1" applyAlignment="1">
      <alignment horizontal="center"/>
    </xf>
    <xf numFmtId="0" fontId="12" fillId="7" borderId="27" xfId="1" applyFont="1" applyFill="1" applyBorder="1" applyAlignment="1">
      <alignment horizontal="center"/>
    </xf>
    <xf numFmtId="0" fontId="12" fillId="7" borderId="29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2" fillId="8" borderId="7" xfId="1" applyFont="1" applyFill="1" applyBorder="1" applyAlignment="1">
      <alignment horizontal="center"/>
    </xf>
    <xf numFmtId="0" fontId="12" fillId="8" borderId="29" xfId="1" applyFont="1" applyFill="1" applyBorder="1" applyAlignment="1">
      <alignment horizontal="center"/>
    </xf>
    <xf numFmtId="0" fontId="12" fillId="8" borderId="28" xfId="1" applyFont="1" applyFill="1" applyBorder="1" applyAlignment="1">
      <alignment horizontal="center"/>
    </xf>
    <xf numFmtId="0" fontId="12" fillId="8" borderId="30" xfId="1" applyFont="1" applyFill="1" applyBorder="1" applyAlignment="1">
      <alignment horizontal="center"/>
    </xf>
    <xf numFmtId="0" fontId="12" fillId="9" borderId="47" xfId="1" applyFont="1" applyFill="1" applyBorder="1" applyAlignment="1">
      <alignment horizontal="center"/>
    </xf>
    <xf numFmtId="0" fontId="12" fillId="0" borderId="43" xfId="1" applyBorder="1" applyAlignment="1">
      <alignment horizontal="center"/>
    </xf>
    <xf numFmtId="0" fontId="12" fillId="0" borderId="43" xfId="1" applyFont="1" applyBorder="1" applyAlignment="1">
      <alignment horizontal="center"/>
    </xf>
    <xf numFmtId="49" fontId="12" fillId="7" borderId="8" xfId="1" applyNumberFormat="1" applyFont="1" applyFill="1" applyBorder="1" applyAlignment="1">
      <alignment horizontal="left" vertical="center"/>
    </xf>
    <xf numFmtId="0" fontId="12" fillId="7" borderId="9" xfId="1" applyFont="1" applyFill="1" applyBorder="1"/>
    <xf numFmtId="0" fontId="12" fillId="7" borderId="9" xfId="1" applyFill="1" applyBorder="1"/>
    <xf numFmtId="0" fontId="12" fillId="7" borderId="1" xfId="1" applyFill="1" applyBorder="1"/>
    <xf numFmtId="0" fontId="12" fillId="8" borderId="9" xfId="1" applyFont="1" applyFill="1" applyBorder="1"/>
    <xf numFmtId="0" fontId="12" fillId="8" borderId="9" xfId="1" applyFill="1" applyBorder="1"/>
    <xf numFmtId="0" fontId="12" fillId="9" borderId="8" xfId="1" applyFont="1" applyFill="1" applyBorder="1"/>
    <xf numFmtId="0" fontId="12" fillId="9" borderId="1" xfId="1" applyFont="1" applyFill="1" applyBorder="1"/>
    <xf numFmtId="49" fontId="12" fillId="7" borderId="16" xfId="1" applyNumberFormat="1" applyFont="1" applyFill="1" applyBorder="1" applyAlignment="1">
      <alignment horizontal="left" vertical="center"/>
    </xf>
    <xf numFmtId="0" fontId="12" fillId="7" borderId="17" xfId="1" applyFont="1" applyFill="1" applyBorder="1"/>
    <xf numFmtId="0" fontId="12" fillId="7" borderId="17" xfId="1" applyFill="1" applyBorder="1"/>
    <xf numFmtId="0" fontId="12" fillId="7" borderId="2" xfId="1" applyFill="1" applyBorder="1"/>
    <xf numFmtId="0" fontId="12" fillId="8" borderId="17" xfId="1" applyFont="1" applyFill="1" applyBorder="1"/>
    <xf numFmtId="0" fontId="12" fillId="8" borderId="17" xfId="1" applyFill="1" applyBorder="1"/>
    <xf numFmtId="0" fontId="12" fillId="9" borderId="49" xfId="1" applyFont="1" applyFill="1" applyBorder="1"/>
    <xf numFmtId="0" fontId="12" fillId="9" borderId="48" xfId="1" applyFont="1" applyFill="1" applyBorder="1"/>
    <xf numFmtId="0" fontId="12" fillId="7" borderId="16" xfId="1" applyFont="1" applyFill="1" applyBorder="1"/>
    <xf numFmtId="0" fontId="12" fillId="7" borderId="25" xfId="1" applyFont="1" applyFill="1" applyBorder="1"/>
    <xf numFmtId="0" fontId="12" fillId="7" borderId="26" xfId="1" applyFont="1" applyFill="1" applyBorder="1"/>
    <xf numFmtId="0" fontId="12" fillId="7" borderId="26" xfId="1" applyFill="1" applyBorder="1"/>
    <xf numFmtId="0" fontId="12" fillId="7" borderId="3" xfId="1" applyFill="1" applyBorder="1"/>
    <xf numFmtId="0" fontId="12" fillId="8" borderId="26" xfId="1" applyFont="1" applyFill="1" applyBorder="1"/>
    <xf numFmtId="0" fontId="12" fillId="8" borderId="26" xfId="1" applyFill="1" applyBorder="1"/>
    <xf numFmtId="0" fontId="12" fillId="0" borderId="0" xfId="1" applyFont="1" applyFill="1" applyBorder="1"/>
    <xf numFmtId="0" fontId="27" fillId="0" borderId="0" xfId="1" applyFont="1"/>
    <xf numFmtId="0" fontId="12" fillId="0" borderId="13" xfId="1" applyFont="1" applyBorder="1"/>
    <xf numFmtId="0" fontId="12" fillId="0" borderId="67" xfId="1" applyBorder="1"/>
    <xf numFmtId="0" fontId="12" fillId="0" borderId="52" xfId="1" applyFont="1" applyBorder="1"/>
    <xf numFmtId="0" fontId="12" fillId="0" borderId="68" xfId="1" applyBorder="1"/>
    <xf numFmtId="0" fontId="12" fillId="0" borderId="0" xfId="1" applyFont="1" applyBorder="1" applyAlignment="1">
      <alignment horizontal="left"/>
    </xf>
    <xf numFmtId="0" fontId="23" fillId="0" borderId="0" xfId="1" applyFont="1" applyAlignment="1"/>
    <xf numFmtId="49" fontId="24" fillId="0" borderId="66" xfId="1" applyNumberFormat="1" applyFont="1" applyBorder="1" applyAlignment="1">
      <alignment horizontal="center" vertical="center"/>
    </xf>
    <xf numFmtId="0" fontId="24" fillId="0" borderId="66" xfId="1" applyFont="1" applyBorder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12" fillId="0" borderId="10" xfId="1" applyFill="1" applyBorder="1" applyAlignment="1">
      <alignment horizontal="left" vertical="center"/>
    </xf>
    <xf numFmtId="0" fontId="12" fillId="0" borderId="9" xfId="1" applyFill="1" applyBorder="1" applyAlignment="1">
      <alignment horizontal="left" vertical="center"/>
    </xf>
    <xf numFmtId="0" fontId="12" fillId="0" borderId="15" xfId="1" applyFill="1" applyBorder="1" applyAlignment="1">
      <alignment horizontal="center" vertical="center"/>
    </xf>
    <xf numFmtId="16" fontId="12" fillId="0" borderId="0" xfId="1" applyNumberFormat="1"/>
    <xf numFmtId="49" fontId="12" fillId="0" borderId="0" xfId="1" applyNumberFormat="1" applyAlignment="1">
      <alignment horizontal="center" vertical="center"/>
    </xf>
    <xf numFmtId="0" fontId="12" fillId="0" borderId="17" xfId="1" applyBorder="1" applyAlignment="1">
      <alignment horizontal="left" vertical="center"/>
    </xf>
    <xf numFmtId="0" fontId="12" fillId="0" borderId="0" xfId="1" applyAlignment="1">
      <alignment horizontal="center" vertical="center"/>
    </xf>
    <xf numFmtId="0" fontId="12" fillId="0" borderId="27" xfId="1" applyBorder="1" applyAlignment="1">
      <alignment vertical="center"/>
    </xf>
    <xf numFmtId="0" fontId="12" fillId="0" borderId="26" xfId="1" applyBorder="1" applyAlignment="1">
      <alignment horizontal="left" vertical="center"/>
    </xf>
    <xf numFmtId="49" fontId="12" fillId="0" borderId="0" xfId="1" applyNumberFormat="1" applyAlignment="1">
      <alignment horizontal="left" vertical="center"/>
    </xf>
    <xf numFmtId="0" fontId="12" fillId="0" borderId="0" xfId="1" applyBorder="1" applyAlignment="1">
      <alignment horizontal="left" vertical="center"/>
    </xf>
    <xf numFmtId="0" fontId="12" fillId="0" borderId="10" xfId="1" applyBorder="1" applyAlignment="1">
      <alignment vertical="center"/>
    </xf>
    <xf numFmtId="0" fontId="12" fillId="0" borderId="9" xfId="1" applyBorder="1" applyAlignment="1">
      <alignment horizontal="left" vertical="center"/>
    </xf>
    <xf numFmtId="0" fontId="12" fillId="0" borderId="15" xfId="1" applyBorder="1" applyAlignment="1">
      <alignment horizontal="center" vertical="center"/>
    </xf>
    <xf numFmtId="0" fontId="12" fillId="10" borderId="0" xfId="1" applyFill="1" applyAlignment="1">
      <alignment vertical="center"/>
    </xf>
    <xf numFmtId="0" fontId="12" fillId="10" borderId="0" xfId="1" applyFill="1" applyAlignment="1">
      <alignment horizontal="center" vertical="center"/>
    </xf>
    <xf numFmtId="0" fontId="12" fillId="0" borderId="17" xfId="1" applyFont="1" applyBorder="1" applyAlignment="1">
      <alignment horizontal="left" vertical="center"/>
    </xf>
    <xf numFmtId="49" fontId="12" fillId="0" borderId="66" xfId="1" applyNumberFormat="1" applyBorder="1" applyAlignment="1">
      <alignment horizontal="center" vertical="center"/>
    </xf>
    <xf numFmtId="49" fontId="12" fillId="0" borderId="66" xfId="1" applyNumberFormat="1" applyBorder="1" applyAlignment="1">
      <alignment vertical="center"/>
    </xf>
    <xf numFmtId="49" fontId="12" fillId="0" borderId="66" xfId="1" applyNumberFormat="1" applyBorder="1" applyAlignment="1">
      <alignment horizontal="left" vertical="center"/>
    </xf>
    <xf numFmtId="0" fontId="12" fillId="0" borderId="66" xfId="1" applyBorder="1" applyAlignment="1">
      <alignment horizontal="center" vertical="center"/>
    </xf>
    <xf numFmtId="0" fontId="12" fillId="0" borderId="66" xfId="1" applyBorder="1" applyAlignment="1">
      <alignment vertical="center"/>
    </xf>
    <xf numFmtId="49" fontId="12" fillId="7" borderId="0" xfId="1" applyNumberFormat="1" applyFont="1" applyFill="1" applyAlignment="1">
      <alignment horizontal="center" vertical="center"/>
    </xf>
    <xf numFmtId="49" fontId="12" fillId="10" borderId="0" xfId="1" applyNumberFormat="1" applyFont="1" applyFill="1" applyAlignment="1">
      <alignment horizontal="center" vertical="center"/>
    </xf>
    <xf numFmtId="0" fontId="12" fillId="10" borderId="0" xfId="1" applyFont="1" applyFill="1" applyAlignment="1">
      <alignment horizontal="center" vertical="center"/>
    </xf>
    <xf numFmtId="0" fontId="12" fillId="10" borderId="0" xfId="1" applyFont="1" applyFill="1" applyAlignment="1">
      <alignment vertical="center"/>
    </xf>
    <xf numFmtId="49" fontId="24" fillId="0" borderId="69" xfId="1" applyNumberFormat="1" applyFont="1" applyBorder="1" applyAlignment="1">
      <alignment horizontal="center" vertical="center"/>
    </xf>
    <xf numFmtId="0" fontId="12" fillId="7" borderId="0" xfId="1" applyFont="1" applyFill="1" applyAlignment="1">
      <alignment horizontal="center" vertical="center"/>
    </xf>
    <xf numFmtId="0" fontId="12" fillId="7" borderId="0" xfId="1" applyFill="1" applyAlignment="1">
      <alignment vertical="center"/>
    </xf>
    <xf numFmtId="0" fontId="12" fillId="7" borderId="0" xfId="1" applyFont="1" applyFill="1" applyAlignment="1">
      <alignment vertical="center"/>
    </xf>
    <xf numFmtId="49" fontId="12" fillId="7" borderId="0" xfId="1" applyNumberFormat="1" applyFont="1" applyFill="1" applyAlignment="1">
      <alignment horizontal="left" vertical="center"/>
    </xf>
    <xf numFmtId="0" fontId="12" fillId="10" borderId="0" xfId="1" applyFont="1" applyFill="1" applyAlignment="1">
      <alignment horizontal="left" vertical="center"/>
    </xf>
    <xf numFmtId="49" fontId="12" fillId="10" borderId="0" xfId="1" applyNumberFormat="1" applyFont="1" applyFill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49" fontId="12" fillId="0" borderId="0" xfId="1" applyNumberFormat="1" applyFont="1" applyBorder="1" applyAlignment="1">
      <alignment horizontal="left" vertical="center"/>
    </xf>
    <xf numFmtId="0" fontId="12" fillId="0" borderId="66" xfId="1" applyFont="1" applyFill="1" applyBorder="1"/>
    <xf numFmtId="0" fontId="12" fillId="0" borderId="66" xfId="1" applyFont="1" applyFill="1" applyBorder="1" applyAlignment="1">
      <alignment vertical="center"/>
    </xf>
    <xf numFmtId="0" fontId="12" fillId="0" borderId="66" xfId="1" applyFont="1" applyBorder="1" applyAlignment="1">
      <alignment vertical="center"/>
    </xf>
    <xf numFmtId="49" fontId="12" fillId="0" borderId="10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left" vertical="center"/>
    </xf>
    <xf numFmtId="49" fontId="12" fillId="0" borderId="17" xfId="1" applyNumberFormat="1" applyFont="1" applyBorder="1" applyAlignment="1">
      <alignment horizontal="left" vertical="center"/>
    </xf>
    <xf numFmtId="0" fontId="24" fillId="7" borderId="5" xfId="1" applyFont="1" applyFill="1" applyBorder="1" applyAlignment="1">
      <alignment horizontal="center" vertical="center"/>
    </xf>
    <xf numFmtId="0" fontId="24" fillId="7" borderId="70" xfId="1" applyFont="1" applyFill="1" applyBorder="1" applyAlignment="1">
      <alignment horizontal="center" vertical="center"/>
    </xf>
    <xf numFmtId="0" fontId="24" fillId="10" borderId="68" xfId="1" applyFont="1" applyFill="1" applyBorder="1" applyAlignment="1">
      <alignment horizontal="center" vertical="center"/>
    </xf>
    <xf numFmtId="0" fontId="24" fillId="10" borderId="71" xfId="1" applyFont="1" applyFill="1" applyBorder="1" applyAlignment="1">
      <alignment horizontal="center" vertical="center"/>
    </xf>
    <xf numFmtId="0" fontId="24" fillId="10" borderId="70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12" fillId="7" borderId="6" xfId="1" applyFill="1" applyBorder="1" applyAlignment="1">
      <alignment horizontal="center" vertical="center"/>
    </xf>
    <xf numFmtId="0" fontId="12" fillId="7" borderId="24" xfId="1" applyFill="1" applyBorder="1" applyAlignment="1">
      <alignment horizontal="center" vertical="center"/>
    </xf>
    <xf numFmtId="0" fontId="12" fillId="10" borderId="19" xfId="1" applyFill="1" applyBorder="1" applyAlignment="1">
      <alignment horizontal="center" vertical="center"/>
    </xf>
    <xf numFmtId="0" fontId="12" fillId="10" borderId="20" xfId="1" applyFill="1" applyBorder="1" applyAlignment="1">
      <alignment horizontal="center" vertical="center"/>
    </xf>
    <xf numFmtId="0" fontId="12" fillId="10" borderId="24" xfId="1" applyFont="1" applyFill="1" applyBorder="1" applyAlignment="1">
      <alignment horizontal="center" vertical="center"/>
    </xf>
    <xf numFmtId="0" fontId="12" fillId="10" borderId="19" xfId="1" applyFont="1" applyFill="1" applyBorder="1" applyAlignment="1">
      <alignment horizontal="center" vertical="center"/>
    </xf>
    <xf numFmtId="0" fontId="12" fillId="10" borderId="20" xfId="1" applyFont="1" applyFill="1" applyBorder="1" applyAlignment="1">
      <alignment horizontal="center" vertical="center"/>
    </xf>
    <xf numFmtId="0" fontId="12" fillId="10" borderId="65" xfId="1" applyFont="1" applyFill="1" applyBorder="1" applyAlignment="1">
      <alignment horizontal="center" vertical="center"/>
    </xf>
    <xf numFmtId="0" fontId="12" fillId="7" borderId="7" xfId="1" applyFill="1" applyBorder="1" applyAlignment="1">
      <alignment horizontal="center" vertical="center"/>
    </xf>
    <xf numFmtId="0" fontId="12" fillId="7" borderId="30" xfId="1" applyFill="1" applyBorder="1" applyAlignment="1">
      <alignment horizontal="center" vertical="center"/>
    </xf>
    <xf numFmtId="0" fontId="12" fillId="10" borderId="28" xfId="1" applyFill="1" applyBorder="1" applyAlignment="1">
      <alignment horizontal="center" vertical="center"/>
    </xf>
    <xf numFmtId="0" fontId="12" fillId="10" borderId="29" xfId="1" applyFill="1" applyBorder="1" applyAlignment="1">
      <alignment horizontal="center" vertical="center"/>
    </xf>
    <xf numFmtId="0" fontId="12" fillId="10" borderId="27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12" fillId="0" borderId="0" xfId="1" applyAlignment="1">
      <alignment horizontal="left"/>
    </xf>
    <xf numFmtId="49" fontId="12" fillId="0" borderId="0" xfId="1" applyNumberFormat="1" applyFont="1" applyFill="1" applyBorder="1" applyAlignment="1">
      <alignment horizontal="left" vertical="center"/>
    </xf>
    <xf numFmtId="0" fontId="12" fillId="7" borderId="5" xfId="1" applyFont="1" applyFill="1" applyBorder="1"/>
    <xf numFmtId="0" fontId="12" fillId="7" borderId="70" xfId="1" applyFont="1" applyFill="1" applyBorder="1"/>
    <xf numFmtId="0" fontId="12" fillId="7" borderId="6" xfId="1" applyFont="1" applyFill="1" applyBorder="1"/>
    <xf numFmtId="0" fontId="12" fillId="7" borderId="24" xfId="1" applyFont="1" applyFill="1" applyBorder="1"/>
    <xf numFmtId="0" fontId="12" fillId="7" borderId="7" xfId="1" applyFont="1" applyFill="1" applyBorder="1"/>
    <xf numFmtId="0" fontId="12" fillId="7" borderId="30" xfId="1" applyFont="1" applyFill="1" applyBorder="1"/>
    <xf numFmtId="49" fontId="12" fillId="0" borderId="0" xfId="1" applyNumberFormat="1" applyFont="1" applyAlignment="1">
      <alignment horizontal="left" vertical="center"/>
    </xf>
    <xf numFmtId="0" fontId="25" fillId="0" borderId="0" xfId="1" applyFont="1"/>
    <xf numFmtId="0" fontId="25" fillId="0" borderId="0" xfId="1" applyNumberFormat="1" applyFont="1" applyAlignment="1">
      <alignment horizontal="left"/>
    </xf>
    <xf numFmtId="49" fontId="24" fillId="0" borderId="0" xfId="1" applyNumberFormat="1" applyFont="1" applyAlignment="1"/>
    <xf numFmtId="0" fontId="12" fillId="0" borderId="4" xfId="7" applyFont="1" applyBorder="1" applyAlignment="1">
      <alignment horizontal="right"/>
    </xf>
    <xf numFmtId="0" fontId="12" fillId="0" borderId="10" xfId="7" applyFill="1" applyBorder="1" applyAlignment="1">
      <alignment horizontal="left"/>
    </xf>
    <xf numFmtId="0" fontId="12" fillId="0" borderId="9" xfId="7" applyFill="1" applyBorder="1" applyAlignment="1">
      <alignment horizontal="left"/>
    </xf>
    <xf numFmtId="0" fontId="12" fillId="0" borderId="15" xfId="7" applyFill="1" applyBorder="1" applyAlignment="1">
      <alignment horizontal="center"/>
    </xf>
    <xf numFmtId="49" fontId="12" fillId="0" borderId="0" xfId="1" applyNumberFormat="1" applyAlignment="1">
      <alignment horizontal="centerContinuous"/>
    </xf>
    <xf numFmtId="0" fontId="12" fillId="0" borderId="6" xfId="7" applyFont="1" applyBorder="1" applyAlignment="1">
      <alignment horizontal="right"/>
    </xf>
    <xf numFmtId="0" fontId="12" fillId="0" borderId="18" xfId="7" applyBorder="1"/>
    <xf numFmtId="0" fontId="12" fillId="0" borderId="17" xfId="7" applyBorder="1"/>
    <xf numFmtId="0" fontId="12" fillId="0" borderId="24" xfId="7" applyBorder="1" applyAlignment="1">
      <alignment horizontal="center"/>
    </xf>
    <xf numFmtId="0" fontId="12" fillId="0" borderId="6" xfId="7" applyNumberFormat="1" applyFont="1" applyBorder="1" applyAlignment="1">
      <alignment horizontal="right"/>
    </xf>
    <xf numFmtId="0" fontId="12" fillId="0" borderId="7" xfId="7" applyFont="1" applyBorder="1" applyAlignment="1">
      <alignment horizontal="right"/>
    </xf>
    <xf numFmtId="0" fontId="12" fillId="0" borderId="27" xfId="7" applyBorder="1"/>
    <xf numFmtId="0" fontId="12" fillId="0" borderId="26" xfId="7" applyBorder="1"/>
    <xf numFmtId="0" fontId="12" fillId="0" borderId="30" xfId="7" applyBorder="1" applyAlignment="1">
      <alignment horizontal="center"/>
    </xf>
    <xf numFmtId="0" fontId="24" fillId="0" borderId="0" xfId="1" applyFont="1" applyAlignment="1"/>
    <xf numFmtId="49" fontId="24" fillId="0" borderId="0" xfId="1" applyNumberFormat="1" applyFont="1" applyAlignment="1">
      <alignment horizontal="center"/>
    </xf>
    <xf numFmtId="0" fontId="12" fillId="0" borderId="0" xfId="1" applyNumberFormat="1" applyAlignment="1">
      <alignment horizontal="center"/>
    </xf>
    <xf numFmtId="0" fontId="12" fillId="0" borderId="0" xfId="1" applyNumberFormat="1" applyBorder="1" applyAlignment="1">
      <alignment horizontal="center"/>
    </xf>
    <xf numFmtId="0" fontId="12" fillId="0" borderId="0" xfId="1" applyNumberForma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12" fillId="0" borderId="0" xfId="1" applyFont="1" applyBorder="1"/>
    <xf numFmtId="0" fontId="12" fillId="0" borderId="0" xfId="1" applyFont="1" applyAlignment="1">
      <alignment horizontal="center"/>
    </xf>
    <xf numFmtId="0" fontId="12" fillId="0" borderId="0" xfId="1" applyNumberFormat="1" applyFont="1" applyAlignment="1">
      <alignment horizontal="center"/>
    </xf>
    <xf numFmtId="0" fontId="12" fillId="0" borderId="0" xfId="1" applyNumberFormat="1" applyFont="1" applyAlignment="1">
      <alignment horizontal="left"/>
    </xf>
    <xf numFmtId="0" fontId="24" fillId="0" borderId="0" xfId="1" applyNumberFormat="1" applyFont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0" fontId="12" fillId="0" borderId="0" xfId="1" applyNumberFormat="1" applyFont="1" applyAlignment="1">
      <alignment horizontal="centerContinuous"/>
    </xf>
    <xf numFmtId="0" fontId="12" fillId="0" borderId="0" xfId="1" applyFont="1" applyAlignment="1">
      <alignment horizontal="left"/>
    </xf>
    <xf numFmtId="0" fontId="12" fillId="0" borderId="66" xfId="1" applyNumberFormat="1" applyFont="1" applyBorder="1" applyAlignment="1">
      <alignment horizontal="left"/>
    </xf>
    <xf numFmtId="0" fontId="12" fillId="0" borderId="66" xfId="1" applyFont="1" applyBorder="1"/>
    <xf numFmtId="49" fontId="12" fillId="0" borderId="0" xfId="1" applyNumberFormat="1" applyFont="1" applyAlignment="1">
      <alignment horizontal="left"/>
    </xf>
    <xf numFmtId="0" fontId="24" fillId="0" borderId="0" xfId="1" applyFont="1" applyAlignment="1">
      <alignment horizontal="left"/>
    </xf>
    <xf numFmtId="16" fontId="12" fillId="0" borderId="0" xfId="1" applyNumberFormat="1" applyFont="1" applyAlignment="1">
      <alignment horizontal="left"/>
    </xf>
    <xf numFmtId="0" fontId="12" fillId="0" borderId="0" xfId="1" applyBorder="1" applyAlignment="1">
      <alignment horizontal="left"/>
    </xf>
    <xf numFmtId="0" fontId="12" fillId="0" borderId="0" xfId="1" applyFill="1" applyBorder="1" applyAlignment="1">
      <alignment horizontal="left"/>
    </xf>
    <xf numFmtId="0" fontId="24" fillId="0" borderId="0" xfId="1" applyFont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0" xfId="1" applyFill="1" applyBorder="1" applyAlignment="1">
      <alignment horizontal="center"/>
    </xf>
    <xf numFmtId="0" fontId="28" fillId="0" borderId="0" xfId="1" applyFont="1"/>
    <xf numFmtId="0" fontId="28" fillId="0" borderId="0" xfId="1" applyFont="1" applyAlignment="1">
      <alignment horizontal="center"/>
    </xf>
    <xf numFmtId="0" fontId="28" fillId="0" borderId="0" xfId="1" applyFont="1" applyFill="1" applyBorder="1" applyAlignment="1">
      <alignment horizontal="left"/>
    </xf>
    <xf numFmtId="0" fontId="28" fillId="0" borderId="0" xfId="1" applyFont="1" applyFill="1" applyBorder="1" applyAlignment="1">
      <alignment horizontal="center"/>
    </xf>
    <xf numFmtId="0" fontId="28" fillId="0" borderId="0" xfId="1" applyFont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2" fillId="0" borderId="0" xfId="1" applyAlignment="1">
      <alignment horizontal="right"/>
    </xf>
    <xf numFmtId="0" fontId="12" fillId="0" borderId="0" xfId="1" applyAlignment="1"/>
    <xf numFmtId="0" fontId="29" fillId="0" borderId="0" xfId="1" applyFont="1"/>
    <xf numFmtId="0" fontId="29" fillId="0" borderId="0" xfId="1" applyFont="1" applyAlignment="1">
      <alignment horizontal="left"/>
    </xf>
    <xf numFmtId="0" fontId="5" fillId="0" borderId="15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20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2" borderId="28" xfId="0" applyFont="1" applyFill="1" applyBorder="1" applyAlignment="1" applyProtection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20" fontId="0" fillId="0" borderId="20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20" fontId="0" fillId="0" borderId="29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vertical="center" shrinkToFit="1"/>
    </xf>
    <xf numFmtId="0" fontId="0" fillId="0" borderId="43" xfId="0" applyBorder="1" applyAlignment="1" applyProtection="1">
      <alignment vertical="center" shrinkToFit="1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 shrinkToFit="1"/>
    </xf>
    <xf numFmtId="0" fontId="0" fillId="0" borderId="36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19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26" xfId="0" applyBorder="1" applyAlignment="1" applyProtection="1">
      <alignment vertical="center" shrinkToFit="1"/>
    </xf>
    <xf numFmtId="0" fontId="0" fillId="0" borderId="28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12" fillId="0" borderId="68" xfId="1" applyBorder="1" applyAlignment="1">
      <alignment horizontal="left"/>
    </xf>
    <xf numFmtId="0" fontId="0" fillId="0" borderId="20" xfId="0" applyBorder="1" applyAlignment="1" applyProtection="1">
      <alignment horizontal="center" vertical="center"/>
      <protection locked="0"/>
    </xf>
    <xf numFmtId="0" fontId="12" fillId="0" borderId="43" xfId="1" applyFont="1" applyFill="1" applyBorder="1" applyAlignment="1">
      <alignment horizontal="center"/>
    </xf>
    <xf numFmtId="0" fontId="12" fillId="9" borderId="65" xfId="1" applyFont="1" applyFill="1" applyBorder="1" applyAlignment="1">
      <alignment horizontal="center"/>
    </xf>
    <xf numFmtId="0" fontId="12" fillId="0" borderId="41" xfId="1" applyBorder="1"/>
    <xf numFmtId="0" fontId="12" fillId="0" borderId="43" xfId="1" applyBorder="1"/>
    <xf numFmtId="0" fontId="12" fillId="0" borderId="40" xfId="1" applyFont="1" applyFill="1" applyBorder="1"/>
    <xf numFmtId="0" fontId="12" fillId="0" borderId="0" xfId="1" applyFont="1" applyFill="1"/>
    <xf numFmtId="0" fontId="0" fillId="0" borderId="20" xfId="0" applyBorder="1" applyAlignment="1" applyProtection="1">
      <alignment horizontal="center" vertical="center"/>
      <protection locked="0"/>
    </xf>
    <xf numFmtId="0" fontId="0" fillId="3" borderId="2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vertical="center" wrapText="1"/>
    </xf>
    <xf numFmtId="0" fontId="12" fillId="0" borderId="0" xfId="1" applyBorder="1"/>
    <xf numFmtId="0" fontId="13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3" borderId="20" xfId="0" applyFill="1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center" vertical="center" wrapText="1"/>
    </xf>
    <xf numFmtId="0" fontId="11" fillId="0" borderId="60" xfId="0" applyFont="1" applyFill="1" applyBorder="1" applyAlignment="1" applyProtection="1">
      <alignment horizontal="center" vertical="center" wrapText="1"/>
    </xf>
    <xf numFmtId="0" fontId="11" fillId="0" borderId="59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left" vertical="center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164" fontId="0" fillId="3" borderId="50" xfId="0" applyNumberFormat="1" applyFill="1" applyBorder="1" applyAlignment="1" applyProtection="1">
      <alignment horizontal="center" vertical="center"/>
      <protection locked="0"/>
    </xf>
    <xf numFmtId="164" fontId="0" fillId="3" borderId="43" xfId="0" applyNumberFormat="1" applyFill="1" applyBorder="1" applyAlignment="1" applyProtection="1">
      <alignment horizontal="center" vertical="center"/>
      <protection locked="0"/>
    </xf>
    <xf numFmtId="164" fontId="0" fillId="3" borderId="51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4" fillId="0" borderId="60" xfId="0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 applyProtection="1">
      <alignment horizontal="center" vertical="center" wrapText="1"/>
    </xf>
    <xf numFmtId="0" fontId="7" fillId="4" borderId="57" xfId="0" applyFont="1" applyFill="1" applyBorder="1" applyAlignment="1" applyProtection="1">
      <alignment horizontal="center" vertical="center"/>
    </xf>
    <xf numFmtId="0" fontId="7" fillId="4" borderId="58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</xf>
    <xf numFmtId="0" fontId="5" fillId="6" borderId="57" xfId="0" applyFont="1" applyFill="1" applyBorder="1" applyAlignment="1" applyProtection="1">
      <alignment horizontal="center" vertical="center"/>
    </xf>
    <xf numFmtId="0" fontId="5" fillId="6" borderId="58" xfId="0" applyFont="1" applyFill="1" applyBorder="1" applyAlignment="1" applyProtection="1">
      <alignment horizontal="center" vertical="center"/>
    </xf>
    <xf numFmtId="0" fontId="5" fillId="6" borderId="61" xfId="0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0" fillId="0" borderId="20" xfId="0" applyFill="1" applyBorder="1" applyAlignment="1" applyProtection="1">
      <alignment horizontal="left" vertical="center"/>
      <protection locked="0"/>
    </xf>
    <xf numFmtId="49" fontId="12" fillId="9" borderId="45" xfId="1" applyNumberFormat="1" applyFont="1" applyFill="1" applyBorder="1" applyAlignment="1">
      <alignment horizontal="center"/>
    </xf>
    <xf numFmtId="0" fontId="12" fillId="0" borderId="66" xfId="1" applyFont="1" applyBorder="1" applyAlignment="1">
      <alignment horizontal="center"/>
    </xf>
    <xf numFmtId="0" fontId="24" fillId="0" borderId="60" xfId="1" applyFont="1" applyBorder="1" applyAlignment="1">
      <alignment horizontal="left" vertical="center"/>
    </xf>
    <xf numFmtId="0" fontId="24" fillId="0" borderId="58" xfId="1" applyFont="1" applyBorder="1" applyAlignment="1">
      <alignment horizontal="left" vertical="center"/>
    </xf>
    <xf numFmtId="0" fontId="24" fillId="0" borderId="59" xfId="1" applyFont="1" applyBorder="1" applyAlignment="1">
      <alignment horizontal="left" vertical="center"/>
    </xf>
    <xf numFmtId="49" fontId="24" fillId="0" borderId="41" xfId="1" applyNumberFormat="1" applyFont="1" applyFill="1" applyBorder="1" applyAlignment="1">
      <alignment horizontal="left" vertical="center"/>
    </xf>
    <xf numFmtId="49" fontId="24" fillId="0" borderId="43" xfId="1" applyNumberFormat="1" applyFont="1" applyFill="1" applyBorder="1" applyAlignment="1">
      <alignment horizontal="left" vertical="center"/>
    </xf>
    <xf numFmtId="49" fontId="24" fillId="0" borderId="36" xfId="1" applyNumberFormat="1" applyFont="1" applyFill="1" applyBorder="1" applyAlignment="1">
      <alignment horizontal="left" vertical="center"/>
    </xf>
    <xf numFmtId="0" fontId="24" fillId="0" borderId="46" xfId="1" applyFont="1" applyBorder="1" applyAlignment="1">
      <alignment horizontal="center"/>
    </xf>
    <xf numFmtId="0" fontId="24" fillId="0" borderId="47" xfId="1" applyFont="1" applyBorder="1" applyAlignment="1">
      <alignment horizontal="center"/>
    </xf>
    <xf numFmtId="0" fontId="12" fillId="7" borderId="0" xfId="1" applyFont="1" applyFill="1" applyAlignment="1">
      <alignment horizontal="center"/>
    </xf>
    <xf numFmtId="0" fontId="12" fillId="8" borderId="0" xfId="1" applyFont="1" applyFill="1" applyAlignment="1">
      <alignment horizontal="center"/>
    </xf>
    <xf numFmtId="0" fontId="23" fillId="0" borderId="0" xfId="1" applyFont="1" applyAlignment="1">
      <alignment horizontal="center"/>
    </xf>
    <xf numFmtId="49" fontId="12" fillId="0" borderId="0" xfId="1" applyNumberForma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0" fontId="24" fillId="0" borderId="60" xfId="1" applyFont="1" applyBorder="1" applyAlignment="1">
      <alignment horizontal="left"/>
    </xf>
    <xf numFmtId="0" fontId="24" fillId="0" borderId="59" xfId="1" applyFont="1" applyBorder="1" applyAlignment="1">
      <alignment horizontal="left"/>
    </xf>
    <xf numFmtId="49" fontId="12" fillId="7" borderId="0" xfId="1" applyNumberFormat="1" applyFont="1" applyFill="1" applyAlignment="1">
      <alignment horizontal="center" vertical="center"/>
    </xf>
    <xf numFmtId="49" fontId="12" fillId="10" borderId="0" xfId="1" applyNumberFormat="1" applyFont="1" applyFill="1" applyAlignment="1">
      <alignment horizontal="center" vertical="center"/>
    </xf>
    <xf numFmtId="0" fontId="12" fillId="7" borderId="53" xfId="1" applyFont="1" applyFill="1" applyBorder="1" applyAlignment="1">
      <alignment horizontal="center" vertical="center"/>
    </xf>
    <xf numFmtId="0" fontId="12" fillId="7" borderId="45" xfId="1" applyFont="1" applyFill="1" applyBorder="1" applyAlignment="1">
      <alignment horizontal="center"/>
    </xf>
    <xf numFmtId="49" fontId="12" fillId="7" borderId="0" xfId="1" applyNumberFormat="1" applyFill="1" applyAlignment="1">
      <alignment horizontal="center" vertical="center"/>
    </xf>
    <xf numFmtId="49" fontId="12" fillId="10" borderId="0" xfId="1" applyNumberFormat="1" applyFill="1" applyAlignment="1">
      <alignment horizontal="center" vertical="center"/>
    </xf>
    <xf numFmtId="0" fontId="12" fillId="0" borderId="0" xfId="1" applyFont="1" applyAlignment="1">
      <alignment horizontal="center"/>
    </xf>
    <xf numFmtId="49" fontId="12" fillId="0" borderId="0" xfId="1" applyNumberFormat="1" applyAlignment="1">
      <alignment horizontal="center"/>
    </xf>
    <xf numFmtId="49" fontId="12" fillId="0" borderId="0" xfId="1" applyNumberFormat="1" applyFont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10" borderId="18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</cellXfs>
  <cellStyles count="8">
    <cellStyle name="Link" xfId="2" builtinId="8"/>
    <cellStyle name="Standard" xfId="0" builtinId="0"/>
    <cellStyle name="Standard 2" xfId="1"/>
    <cellStyle name="Standard 2 2" xfId="6"/>
    <cellStyle name="Standard 2 2 2" xfId="7"/>
    <cellStyle name="Standard 3" xfId="3"/>
    <cellStyle name="Standard 4" xfId="5"/>
    <cellStyle name="Standard 5 2" xfId="4"/>
  </cellStyles>
  <dxfs count="4862"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12164</xdr:colOff>
      <xdr:row>0</xdr:row>
      <xdr:rowOff>0</xdr:rowOff>
    </xdr:from>
    <xdr:to>
      <xdr:col>0</xdr:col>
      <xdr:colOff>2011111</xdr:colOff>
      <xdr:row>0</xdr:row>
      <xdr:rowOff>720000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4" y="0"/>
          <a:ext cx="1998947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0</xdr:row>
      <xdr:rowOff>0</xdr:rowOff>
    </xdr:from>
    <xdr:to>
      <xdr:col>3</xdr:col>
      <xdr:colOff>2797200</xdr:colOff>
      <xdr:row>0</xdr:row>
      <xdr:rowOff>720000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0"/>
          <a:ext cx="20352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22</xdr:row>
      <xdr:rowOff>123825</xdr:rowOff>
    </xdr:from>
    <xdr:to>
      <xdr:col>7</xdr:col>
      <xdr:colOff>290512</xdr:colOff>
      <xdr:row>24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29025" y="3857625"/>
          <a:ext cx="420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000" b="0" i="0" u="sng" strike="noStrike">
              <a:solidFill>
                <a:srgbClr val="000000"/>
              </a:solidFill>
              <a:latin typeface="Arial"/>
              <a:cs typeface="Arial"/>
            </a:rPr>
            <a:t>Die Spielreihenfolge in den Zwischenrunden ist derart festzulegen, dass Spieler desselben LV die ersten Spiele absolvieren!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22</xdr:row>
      <xdr:rowOff>152400</xdr:rowOff>
    </xdr:from>
    <xdr:to>
      <xdr:col>5</xdr:col>
      <xdr:colOff>628650</xdr:colOff>
      <xdr:row>24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90675" y="4000500"/>
          <a:ext cx="420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AT" sz="1000" b="0" i="0" u="sng" strike="noStrike">
              <a:solidFill>
                <a:srgbClr val="000000"/>
              </a:solidFill>
              <a:latin typeface="Arial"/>
              <a:cs typeface="Arial"/>
            </a:rPr>
            <a:t>Die Spielreihenfolge in den Zwischenrunden ist derart festzulegen, dass Spieler desselben LV die ersten Spiele absolvieren!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27</xdr:row>
      <xdr:rowOff>123825</xdr:rowOff>
    </xdr:from>
    <xdr:to>
      <xdr:col>4</xdr:col>
      <xdr:colOff>533400</xdr:colOff>
      <xdr:row>30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43025" y="5305425"/>
          <a:ext cx="36957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de-AT" sz="1000" b="0" i="0" u="sng" strike="noStrike">
              <a:solidFill>
                <a:srgbClr val="000000"/>
              </a:solidFill>
              <a:latin typeface="Arial"/>
              <a:cs typeface="Arial"/>
            </a:rPr>
            <a:t>Die Spielreihenfolge in den Play-offs ist derart festzulegen,dass Spieler desselben LV die ersten Spiele absolvieren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A2" sqref="A2:D2"/>
    </sheetView>
  </sheetViews>
  <sheetFormatPr baseColWidth="10" defaultRowHeight="15" x14ac:dyDescent="0.25"/>
  <cols>
    <col min="1" max="1" width="33.7109375" customWidth="1"/>
    <col min="2" max="2" width="38.140625" customWidth="1"/>
    <col min="4" max="4" width="42.85546875" bestFit="1" customWidth="1"/>
  </cols>
  <sheetData>
    <row r="1" spans="1:5" ht="71.25" customHeight="1" x14ac:dyDescent="0.25">
      <c r="A1" s="579"/>
      <c r="B1" s="579"/>
      <c r="D1" s="185"/>
      <c r="E1" s="185"/>
    </row>
    <row r="2" spans="1:5" ht="33.75" x14ac:dyDescent="0.25">
      <c r="A2" s="580" t="s">
        <v>371</v>
      </c>
      <c r="B2" s="580"/>
      <c r="C2" s="580"/>
      <c r="D2" s="580"/>
      <c r="E2" s="186"/>
    </row>
    <row r="3" spans="1:5" ht="25.5" x14ac:dyDescent="0.25">
      <c r="A3" s="581" t="s">
        <v>372</v>
      </c>
      <c r="B3" s="581"/>
      <c r="C3" s="581"/>
      <c r="D3" s="581"/>
      <c r="E3" s="187"/>
    </row>
    <row r="4" spans="1:5" ht="25.5" x14ac:dyDescent="0.25">
      <c r="A4" s="581" t="s">
        <v>373</v>
      </c>
      <c r="B4" s="581"/>
      <c r="C4" s="581"/>
      <c r="D4" s="581"/>
      <c r="E4" s="187"/>
    </row>
    <row r="6" spans="1:5" ht="23.25" x14ac:dyDescent="0.35">
      <c r="B6" s="582" t="s">
        <v>131</v>
      </c>
      <c r="C6" s="582"/>
      <c r="D6" s="582"/>
    </row>
    <row r="8" spans="1:5" ht="21" x14ac:dyDescent="0.25">
      <c r="A8" s="188"/>
      <c r="B8" s="189" t="s">
        <v>132</v>
      </c>
      <c r="C8" s="190"/>
      <c r="D8" s="189" t="s">
        <v>133</v>
      </c>
      <c r="E8" s="188"/>
    </row>
    <row r="9" spans="1:5" ht="21" x14ac:dyDescent="0.25">
      <c r="A9" s="578" t="s">
        <v>134</v>
      </c>
      <c r="B9" s="191" t="s">
        <v>33</v>
      </c>
      <c r="C9" s="190"/>
      <c r="D9" s="191" t="s">
        <v>104</v>
      </c>
      <c r="E9" s="188"/>
    </row>
    <row r="10" spans="1:5" ht="21" x14ac:dyDescent="0.25">
      <c r="A10" s="578"/>
      <c r="B10" s="191" t="s">
        <v>48</v>
      </c>
      <c r="C10" s="190"/>
      <c r="D10" s="191" t="s">
        <v>113</v>
      </c>
      <c r="E10" s="188"/>
    </row>
    <row r="11" spans="1:5" ht="21" x14ac:dyDescent="0.25">
      <c r="A11" s="578"/>
      <c r="B11" s="191" t="s">
        <v>61</v>
      </c>
      <c r="C11" s="190"/>
      <c r="D11" s="191" t="s">
        <v>121</v>
      </c>
      <c r="E11" s="188"/>
    </row>
    <row r="12" spans="1:5" ht="21" x14ac:dyDescent="0.25">
      <c r="A12" s="188"/>
      <c r="B12" s="191" t="s">
        <v>67</v>
      </c>
      <c r="C12" s="190"/>
      <c r="D12" s="191" t="s">
        <v>282</v>
      </c>
      <c r="E12" s="188"/>
    </row>
    <row r="13" spans="1:5" ht="21" x14ac:dyDescent="0.25">
      <c r="A13" s="188"/>
      <c r="B13" s="191" t="s">
        <v>80</v>
      </c>
      <c r="C13" s="190"/>
      <c r="D13" s="191"/>
      <c r="E13" s="188"/>
    </row>
    <row r="14" spans="1:5" ht="21" x14ac:dyDescent="0.25">
      <c r="A14" s="188"/>
      <c r="B14" s="191" t="s">
        <v>92</v>
      </c>
      <c r="C14" s="190"/>
      <c r="D14" s="190"/>
      <c r="E14" s="188"/>
    </row>
    <row r="15" spans="1:5" ht="21" x14ac:dyDescent="0.25">
      <c r="A15" s="188"/>
      <c r="B15" s="191" t="s">
        <v>96</v>
      </c>
      <c r="C15" s="190"/>
      <c r="D15" s="190"/>
      <c r="E15" s="188"/>
    </row>
    <row r="16" spans="1:5" ht="21" x14ac:dyDescent="0.25">
      <c r="A16" s="188"/>
      <c r="B16" s="191" t="s">
        <v>276</v>
      </c>
      <c r="C16" s="190"/>
      <c r="D16" s="190"/>
      <c r="E16" s="188"/>
    </row>
    <row r="18" spans="2:4" ht="21" x14ac:dyDescent="0.25">
      <c r="B18" s="191" t="s">
        <v>283</v>
      </c>
      <c r="D18" s="191" t="s">
        <v>375</v>
      </c>
    </row>
    <row r="19" spans="2:4" ht="21" x14ac:dyDescent="0.25">
      <c r="B19" s="191" t="s">
        <v>135</v>
      </c>
      <c r="D19" s="191" t="s">
        <v>376</v>
      </c>
    </row>
    <row r="20" spans="2:4" ht="21" x14ac:dyDescent="0.25">
      <c r="B20" s="191" t="s">
        <v>374</v>
      </c>
    </row>
  </sheetData>
  <mergeCells count="6">
    <mergeCell ref="A9:A11"/>
    <mergeCell ref="A1:B1"/>
    <mergeCell ref="A2:D2"/>
    <mergeCell ref="A3:D3"/>
    <mergeCell ref="A4:D4"/>
    <mergeCell ref="B6:D6"/>
  </mergeCells>
  <hyperlinks>
    <hyperlink ref="B9" location="'Gruppe 1 männlich'!A1" display="Gruppe 1 männlich"/>
    <hyperlink ref="B10" location="'Gruppe 2 männlich'!A1" display="Gruppe 2 männlich"/>
    <hyperlink ref="B11" location="'Gruppe 3 männlich'!A1" display="Gruppe 3 männlich"/>
    <hyperlink ref="B12" location="'Gruppe 4 männlich'!A1" display="Gruppe 4 männlich"/>
    <hyperlink ref="B13" location="'Gruppe 5 männlich'!A1" display="Gruppe 5 männlich"/>
    <hyperlink ref="B14" location="'Gruppe 6 männlich'!A1" display="Gruppe 6 männlich"/>
    <hyperlink ref="B15" location="'Gruppe 7 männlich'!A1" display="Gruppe 7 männlich"/>
    <hyperlink ref="D9" location="'Gruppe 1 weiblich'!A1" display="Gruppe 1 weiblich"/>
    <hyperlink ref="D10" location="'Gruppe 2 weiblich'!A1" display="Gruppe 2 weiblich"/>
    <hyperlink ref="D11" location="'Gruppe 3 weiblich'!A1" display="Gruppe 3 weiblich"/>
    <hyperlink ref="B18" location="'Einsteiger U21-U18 männlich'!A1" display="Einsteiger U21/U18 männlich"/>
    <hyperlink ref="B19" location="'Einsteiger U15 männlich'!A1" display="Einsteiger U15 männlich"/>
    <hyperlink ref="B20" location="'Einsteiger U13-U11 männlich'!A1" display="Einsteiger U13/U11 männlich"/>
    <hyperlink ref="D12" location="'Gruppe 4 weiblich'!A1" display="Gruppe 4 weiblich"/>
    <hyperlink ref="B16" location="'Gruppe 8 männlich'!A1" display="Gruppe 8 männlich"/>
    <hyperlink ref="D18" location="'Einsteiger U21-U15 weiblich'!A1" display="Einsteiger U21/U18/U15 weiblich"/>
    <hyperlink ref="D19" location="'Einsteiger U13 weiblich'!A1" display="Einsteiger U13 weiblich"/>
  </hyperlinks>
  <pageMargins left="0.70866141732283472" right="0.70866141732283472" top="0.78740157480314965" bottom="0.78740157480314965" header="0.31496062992125984" footer="0.31496062992125984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276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8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3</v>
      </c>
      <c r="C4" s="250">
        <v>1</v>
      </c>
      <c r="D4" s="584" t="s">
        <v>162</v>
      </c>
      <c r="E4" s="584"/>
      <c r="F4" s="584"/>
      <c r="G4" s="584" t="s">
        <v>93</v>
      </c>
      <c r="H4" s="584"/>
      <c r="I4" s="575" t="s">
        <v>41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3</v>
      </c>
      <c r="R4" s="111"/>
      <c r="S4" s="250">
        <v>8</v>
      </c>
      <c r="T4" s="584" t="s">
        <v>209</v>
      </c>
      <c r="U4" s="584"/>
      <c r="V4" s="584"/>
      <c r="W4" s="584" t="s">
        <v>169</v>
      </c>
      <c r="X4" s="584"/>
      <c r="Y4" s="575" t="s">
        <v>56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3</v>
      </c>
      <c r="C5" s="250">
        <v>2</v>
      </c>
      <c r="D5" s="584" t="s">
        <v>268</v>
      </c>
      <c r="E5" s="584"/>
      <c r="F5" s="584"/>
      <c r="G5" s="584" t="s">
        <v>76</v>
      </c>
      <c r="H5" s="584"/>
      <c r="I5" s="575" t="s">
        <v>39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3</v>
      </c>
      <c r="R5" s="111"/>
      <c r="S5" s="250">
        <v>9</v>
      </c>
      <c r="T5" s="584" t="s">
        <v>289</v>
      </c>
      <c r="U5" s="584"/>
      <c r="V5" s="584"/>
      <c r="W5" s="584" t="s">
        <v>216</v>
      </c>
      <c r="X5" s="584"/>
      <c r="Y5" s="575" t="s">
        <v>39</v>
      </c>
      <c r="Z5" s="2"/>
      <c r="AA5" s="50"/>
      <c r="AB5" s="597" t="s">
        <v>12</v>
      </c>
      <c r="AC5" s="598"/>
      <c r="AD5" s="599" t="str">
        <f>+IF(AB6="","",MID(AB6,1,4))</f>
        <v>Koll</v>
      </c>
      <c r="AE5" s="592"/>
      <c r="AF5" s="593"/>
      <c r="AG5" s="592" t="str">
        <f>+IF(AB7="","",MID(AB7,1,4))</f>
        <v>Sams</v>
      </c>
      <c r="AH5" s="592"/>
      <c r="AI5" s="593"/>
      <c r="AJ5" s="591" t="str">
        <f>+IF(AB8="","",MID(AB8,1,4))</f>
        <v>Pfle</v>
      </c>
      <c r="AK5" s="592"/>
      <c r="AL5" s="593"/>
      <c r="AM5" s="591" t="str">
        <f>+IF(AB9="","",MID(AB9,1,4))</f>
        <v>Aich</v>
      </c>
      <c r="AN5" s="592"/>
      <c r="AO5" s="593"/>
      <c r="AP5" s="591" t="str">
        <f>+IF(AB10="","",MID(AB10,1,4))</f>
        <v>Ropp</v>
      </c>
      <c r="AQ5" s="592"/>
      <c r="AR5" s="593"/>
      <c r="AS5" s="591" t="str">
        <f>+IF(AB11="","",MID(AB11,1,4))</f>
        <v>Zhan</v>
      </c>
      <c r="AT5" s="592"/>
      <c r="AU5" s="593"/>
      <c r="AV5" s="591" t="str">
        <f>+IF(AB12="","",MID(AB12,1,4))</f>
        <v>Kolo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3</v>
      </c>
      <c r="C6" s="250">
        <v>3</v>
      </c>
      <c r="D6" s="584" t="s">
        <v>261</v>
      </c>
      <c r="E6" s="584"/>
      <c r="F6" s="584"/>
      <c r="G6" s="584" t="s">
        <v>171</v>
      </c>
      <c r="H6" s="584"/>
      <c r="I6" s="575" t="s">
        <v>56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3</v>
      </c>
      <c r="R6" s="111"/>
      <c r="S6" s="250">
        <v>10</v>
      </c>
      <c r="T6" s="632" t="s">
        <v>329</v>
      </c>
      <c r="U6" s="632"/>
      <c r="V6" s="632"/>
      <c r="W6" s="632" t="s">
        <v>58</v>
      </c>
      <c r="X6" s="632"/>
      <c r="Y6" s="577" t="s">
        <v>36</v>
      </c>
      <c r="Z6" s="2"/>
      <c r="AA6" s="3" t="str">
        <f>+BD6</f>
        <v/>
      </c>
      <c r="AB6" s="7" t="str">
        <f>+CONCATENATE(D4," ",G4)</f>
        <v>Koller Johannes</v>
      </c>
      <c r="AC6" s="4" t="str">
        <f>+IF(I4="","",I4)</f>
        <v>OÖTTV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3</v>
      </c>
      <c r="C7" s="250">
        <v>4</v>
      </c>
      <c r="D7" s="584" t="s">
        <v>326</v>
      </c>
      <c r="E7" s="584"/>
      <c r="F7" s="584"/>
      <c r="G7" s="584" t="s">
        <v>327</v>
      </c>
      <c r="H7" s="584"/>
      <c r="I7" s="575" t="s">
        <v>36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3</v>
      </c>
      <c r="R7" s="111"/>
      <c r="S7" s="250">
        <v>11</v>
      </c>
      <c r="T7" s="584" t="s">
        <v>295</v>
      </c>
      <c r="U7" s="584"/>
      <c r="V7" s="584"/>
      <c r="W7" s="584" t="s">
        <v>70</v>
      </c>
      <c r="X7" s="584"/>
      <c r="Y7" s="575" t="s">
        <v>65</v>
      </c>
      <c r="Z7" s="2"/>
      <c r="AA7" s="3" t="str">
        <f t="shared" ref="AA7:AA12" si="7">+BD7</f>
        <v/>
      </c>
      <c r="AB7" s="8" t="str">
        <f t="shared" ref="AB7:AB12" si="8">+CONCATENATE(D5," ",G5)</f>
        <v>Sams Simon</v>
      </c>
      <c r="AC7" s="5" t="str">
        <f t="shared" ref="AC7:AC12" si="9">+IF(I5="","",I5)</f>
        <v>STTV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3</v>
      </c>
      <c r="C8" s="250">
        <v>5</v>
      </c>
      <c r="D8" s="632" t="s">
        <v>334</v>
      </c>
      <c r="E8" s="632"/>
      <c r="F8" s="632"/>
      <c r="G8" s="632" t="s">
        <v>335</v>
      </c>
      <c r="H8" s="632"/>
      <c r="I8" s="577" t="s">
        <v>36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3</v>
      </c>
      <c r="R8" s="111"/>
      <c r="S8" s="250">
        <v>12</v>
      </c>
      <c r="T8" s="584" t="s">
        <v>339</v>
      </c>
      <c r="U8" s="584"/>
      <c r="V8" s="584"/>
      <c r="W8" s="584" t="s">
        <v>340</v>
      </c>
      <c r="X8" s="584"/>
      <c r="Y8" s="575" t="s">
        <v>47</v>
      </c>
      <c r="Z8" s="2"/>
      <c r="AA8" s="3" t="str">
        <f t="shared" si="7"/>
        <v/>
      </c>
      <c r="AB8" s="9" t="str">
        <f t="shared" si="8"/>
        <v>Pflegerl Andreas</v>
      </c>
      <c r="AC8" s="5" t="str">
        <f t="shared" si="9"/>
        <v>VTTV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3</v>
      </c>
      <c r="C9" s="250">
        <v>6</v>
      </c>
      <c r="D9" s="584" t="s">
        <v>338</v>
      </c>
      <c r="E9" s="584"/>
      <c r="F9" s="584"/>
      <c r="G9" s="584" t="s">
        <v>304</v>
      </c>
      <c r="H9" s="584"/>
      <c r="I9" s="575" t="s">
        <v>36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3</v>
      </c>
      <c r="R9" s="111"/>
      <c r="S9" s="250">
        <v>13</v>
      </c>
      <c r="T9" s="584" t="s">
        <v>331</v>
      </c>
      <c r="U9" s="584"/>
      <c r="V9" s="584"/>
      <c r="W9" s="584" t="s">
        <v>332</v>
      </c>
      <c r="X9" s="584"/>
      <c r="Y9" s="575" t="s">
        <v>36</v>
      </c>
      <c r="Z9" s="2"/>
      <c r="AA9" s="3" t="str">
        <f t="shared" si="7"/>
        <v/>
      </c>
      <c r="AB9" s="9" t="str">
        <f t="shared" si="8"/>
        <v>Aichholzer Laro</v>
      </c>
      <c r="AC9" s="5" t="str">
        <f t="shared" si="9"/>
        <v>KTTV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3</v>
      </c>
      <c r="C10" s="250">
        <v>7</v>
      </c>
      <c r="D10" s="584" t="s">
        <v>46</v>
      </c>
      <c r="E10" s="584"/>
      <c r="F10" s="584"/>
      <c r="G10" s="584" t="s">
        <v>260</v>
      </c>
      <c r="H10" s="584"/>
      <c r="I10" s="575" t="s">
        <v>47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3</v>
      </c>
      <c r="R10" s="111"/>
      <c r="S10" s="250">
        <v>14</v>
      </c>
      <c r="T10" s="584" t="s">
        <v>297</v>
      </c>
      <c r="U10" s="584"/>
      <c r="V10" s="584"/>
      <c r="W10" s="584" t="s">
        <v>298</v>
      </c>
      <c r="X10" s="584"/>
      <c r="Y10" s="575" t="s">
        <v>44</v>
      </c>
      <c r="Z10" s="2"/>
      <c r="AA10" s="3" t="str">
        <f t="shared" si="7"/>
        <v/>
      </c>
      <c r="AB10" s="9" t="str">
        <f t="shared" si="8"/>
        <v>Ropp Marcel</v>
      </c>
      <c r="AC10" s="5" t="str">
        <f t="shared" si="9"/>
        <v>KTTV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Zhan Andy</v>
      </c>
      <c r="AC11" s="5" t="str">
        <f t="shared" si="9"/>
        <v>KTTV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31</v>
      </c>
      <c r="C12" s="604"/>
      <c r="D12" s="604"/>
      <c r="E12" s="604"/>
      <c r="F12" s="604"/>
      <c r="G12" s="604"/>
      <c r="H12" s="604"/>
      <c r="I12" s="605"/>
      <c r="J12" s="606">
        <f>+B12+1</f>
        <v>32</v>
      </c>
      <c r="K12" s="607"/>
      <c r="L12" s="607"/>
      <c r="M12" s="607"/>
      <c r="N12" s="607"/>
      <c r="O12" s="607"/>
      <c r="P12" s="607"/>
      <c r="Q12" s="608"/>
      <c r="R12" s="606">
        <f>+J12+1</f>
        <v>33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Kolodziejczyk Franciszek</v>
      </c>
      <c r="AC12" s="6" t="str">
        <f t="shared" si="9"/>
        <v>NÖTTV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Pflegerl</v>
      </c>
      <c r="E14" s="76" t="s">
        <v>3</v>
      </c>
      <c r="F14" s="93">
        <v>6</v>
      </c>
      <c r="G14" s="149" t="str">
        <f t="shared" ref="G14:G40" si="11">+IF(F14="","",IF(COUNTIF($C$4:$C$10,F14)=1,VLOOKUP(F14,$C$4:$I$10,2,FALSE),IF(COUNTIF($S$4:$S$10,F14)=1,VLOOKUP(F14,$S$4:$Y$10,2,FALSE),"")))</f>
        <v>Zhan</v>
      </c>
      <c r="H14" s="15">
        <v>1</v>
      </c>
      <c r="I14" s="157" t="str">
        <f t="shared" ref="I14:I40" si="12">+IF(H14="","",IF(COUNTIF($C$4:$C$10,H14)=1,VLOOKUP(H14,$C$4:$I$10,2,FALSE),IF(COUNTIF($S$4:$S$10,H14)=1,VLOOKUP(H14,$S$4:$Y$10,2,FALSE),"")))</f>
        <v>Koller</v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Sams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Kolodziejczyk</v>
      </c>
      <c r="P14" s="15">
        <v>8</v>
      </c>
      <c r="Q14" s="162" t="str">
        <f>+IF(P14="","",IF(COUNTIF($C$4:$C$10,P14)=1,VLOOKUP(P14,$C$4:$I$10,2,FALSE),IF(COUNTIF($S$4:$S$10,P14)=1,VLOOKUP(P14,$S$4:$Y$10,2,FALSE),"")))</f>
        <v>Svetnitsky</v>
      </c>
      <c r="R14" s="114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Aichholzer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Ropp</v>
      </c>
      <c r="X14" s="15">
        <v>9</v>
      </c>
      <c r="Y14" s="167" t="str">
        <f>+IF(X14="","",IF(COUNTIF($C$4:$C$10,X14)=1,VLOOKUP(X14,$C$4:$I$10,2,FALSE),IF(COUNTIF($S$4:$S$10,X14)=1,VLOOKUP(X14,$S$4:$Y$10,2,FALSE),"")))</f>
        <v>Dostal</v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11</v>
      </c>
      <c r="D15" s="150" t="str">
        <f t="shared" ref="D15:D31" si="13">+IF(C15="","",IF(COUNTIF($C$4:$C$10,C15)=1,VLOOKUP(C15,$C$4:$I$10,2,FALSE),IF(COUNTIF($S$4:$S$10,C15)=1,VLOOKUP(C15,$S$4:$Y$10,2,FALSE),"")))</f>
        <v>Reich</v>
      </c>
      <c r="E15" s="70" t="s">
        <v>3</v>
      </c>
      <c r="F15" s="94">
        <v>12</v>
      </c>
      <c r="G15" s="150" t="str">
        <f t="shared" si="11"/>
        <v>Skerbinz</v>
      </c>
      <c r="H15" s="29">
        <v>6</v>
      </c>
      <c r="I15" s="158" t="str">
        <f t="shared" si="12"/>
        <v>Zhan</v>
      </c>
      <c r="J15" s="115">
        <f t="shared" ref="J15:J37" si="14">+B15</f>
        <v>0.55902777777777779</v>
      </c>
      <c r="K15" s="105">
        <v>10</v>
      </c>
      <c r="L15" s="161" t="str">
        <f t="shared" ref="L15:L31" si="15">+IF(K15="","",IF(COUNTIF($C$4:$C$10,K15)=1,VLOOKUP(K15,$C$4:$I$10,2,FALSE),IF(COUNTIF($S$4:$S$10,K15)=1,VLOOKUP(K15,$S$4:$Y$10,2,FALSE),"")))</f>
        <v>Aschmann</v>
      </c>
      <c r="M15" s="104" t="s">
        <v>3</v>
      </c>
      <c r="N15" s="105">
        <v>13</v>
      </c>
      <c r="O15" s="161" t="str">
        <f t="shared" ref="O15:O40" si="16">+IF(N15="","",IF(COUNTIF($C$4:$C$10,N15)=1,VLOOKUP(N15,$C$4:$I$10,2,FALSE),IF(COUNTIF($S$4:$S$10,N15)=1,VLOOKUP(N15,$S$4:$Y$10,2,FALSE),"")))</f>
        <v>Laubreiter</v>
      </c>
      <c r="P15" s="29">
        <v>8</v>
      </c>
      <c r="Q15" s="163" t="str">
        <f t="shared" ref="Q15:Q40" si="17">+IF(P15="","",IF(COUNTIF($C$4:$C$10,P15)=1,VLOOKUP(P15,$C$4:$I$10,2,FALSE),IF(COUNTIF($S$4:$S$10,P15)=1,VLOOKUP(P15,$S$4:$Y$10,2,FALSE),"")))</f>
        <v>Svetnitsky</v>
      </c>
      <c r="R15" s="115">
        <f t="shared" ref="R15:R31" si="18">+B15</f>
        <v>0.55902777777777779</v>
      </c>
      <c r="S15" s="105">
        <v>9</v>
      </c>
      <c r="T15" s="161" t="str">
        <f t="shared" ref="T15:T31" si="19">+IF(S15="","",IF(COUNTIF($C$4:$C$10,S15)=1,VLOOKUP(S15,$C$4:$I$10,2,FALSE),IF(COUNTIF($S$4:$S$10,S15)=1,VLOOKUP(S15,$S$4:$Y$10,2,FALSE),"")))</f>
        <v>Dostal</v>
      </c>
      <c r="U15" s="104" t="s">
        <v>3</v>
      </c>
      <c r="V15" s="105">
        <v>14</v>
      </c>
      <c r="W15" s="161" t="str">
        <f t="shared" ref="W15:W31" si="20">+IF(V15="","",IF(COUNTIF($C$4:$C$10,V15)=1,VLOOKUP(V15,$C$4:$I$10,2,FALSE),IF(COUNTIF($S$4:$S$10,V15)=1,VLOOKUP(V15,$S$4:$Y$10,2,FALSE),"")))</f>
        <v>Hsiao</v>
      </c>
      <c r="X15" s="29">
        <v>5</v>
      </c>
      <c r="Y15" s="146" t="str">
        <f t="shared" ref="Y15:Y31" si="21">+IF(X15="","",IF(COUNTIF($C$4:$C$10,X15)=1,VLOOKUP(X15,$C$4:$I$10,2,FALSE),IF(COUNTIF($S$4:$S$10,X15)=1,VLOOKUP(X15,$S$4:$Y$10,2,FALSE),"")))</f>
        <v>Ropp</v>
      </c>
      <c r="AB15" s="613" t="s">
        <v>13</v>
      </c>
      <c r="AC15" s="614"/>
      <c r="AD15" s="599" t="str">
        <f>+IF(AB16="","",MID(AB16,1,4))</f>
        <v>Svet</v>
      </c>
      <c r="AE15" s="592"/>
      <c r="AF15" s="593"/>
      <c r="AG15" s="592" t="str">
        <f>+IF(AB17="","",MID(AB17,1,4))</f>
        <v>Dost</v>
      </c>
      <c r="AH15" s="592"/>
      <c r="AI15" s="593"/>
      <c r="AJ15" s="591" t="str">
        <f>+IF(AB18="","",MID(AB18,1,4))</f>
        <v>Asch</v>
      </c>
      <c r="AK15" s="592"/>
      <c r="AL15" s="593"/>
      <c r="AM15" s="591" t="str">
        <f>+IF(AB19="","",MID(AB19,1,4))</f>
        <v>Reic</v>
      </c>
      <c r="AN15" s="592"/>
      <c r="AO15" s="593"/>
      <c r="AP15" s="591" t="str">
        <f>+IF(AB20="","",MID(AB20,1,4))</f>
        <v>Sker</v>
      </c>
      <c r="AQ15" s="592"/>
      <c r="AR15" s="593"/>
      <c r="AS15" s="591" t="str">
        <f>+IF(AB21="","",MID(AB21,1,4))</f>
        <v>Laub</v>
      </c>
      <c r="AT15" s="592"/>
      <c r="AU15" s="593"/>
      <c r="AV15" s="591" t="str">
        <f>+IF(AB22="","",MID(AB22,1,4))</f>
        <v>Hsia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Zhan</v>
      </c>
      <c r="E16" s="70" t="s">
        <v>3</v>
      </c>
      <c r="F16" s="94">
        <v>4</v>
      </c>
      <c r="G16" s="150" t="str">
        <f t="shared" si="11"/>
        <v>Aichholzer</v>
      </c>
      <c r="H16" s="29">
        <v>12</v>
      </c>
      <c r="I16" s="158" t="str">
        <f t="shared" si="12"/>
        <v>Skerbinz</v>
      </c>
      <c r="J16" s="115">
        <f t="shared" si="14"/>
        <v>0.57638888888888895</v>
      </c>
      <c r="K16" s="105">
        <v>7</v>
      </c>
      <c r="L16" s="161" t="str">
        <f t="shared" si="15"/>
        <v>Kolodziejczyk</v>
      </c>
      <c r="M16" s="104" t="s">
        <v>3</v>
      </c>
      <c r="N16" s="105">
        <v>3</v>
      </c>
      <c r="O16" s="161" t="str">
        <f t="shared" si="16"/>
        <v>Pflegerl</v>
      </c>
      <c r="P16" s="29">
        <v>10</v>
      </c>
      <c r="Q16" s="163" t="str">
        <f t="shared" si="17"/>
        <v>Aschmann</v>
      </c>
      <c r="R16" s="115">
        <f t="shared" si="18"/>
        <v>0.57638888888888895</v>
      </c>
      <c r="S16" s="105">
        <v>1</v>
      </c>
      <c r="T16" s="161" t="str">
        <f t="shared" si="19"/>
        <v>Koller</v>
      </c>
      <c r="U16" s="104" t="s">
        <v>3</v>
      </c>
      <c r="V16" s="105">
        <v>2</v>
      </c>
      <c r="W16" s="161" t="str">
        <f t="shared" si="20"/>
        <v>Sams</v>
      </c>
      <c r="X16" s="29">
        <v>5</v>
      </c>
      <c r="Y16" s="146" t="str">
        <f t="shared" si="21"/>
        <v>Ropp</v>
      </c>
      <c r="AA16" s="3" t="str">
        <f>+BD16</f>
        <v/>
      </c>
      <c r="AB16" s="7" t="str">
        <f>+CONCATENATE(T4," ",W4)</f>
        <v>Svetnitsky Anton</v>
      </c>
      <c r="AC16" s="4" t="str">
        <f>+IF(Y4="","",Y4)</f>
        <v>VTTV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8</v>
      </c>
      <c r="D17" s="150" t="str">
        <f t="shared" si="13"/>
        <v>Svetnitsky</v>
      </c>
      <c r="E17" s="70" t="s">
        <v>3</v>
      </c>
      <c r="F17" s="94">
        <v>9</v>
      </c>
      <c r="G17" s="150" t="str">
        <f t="shared" si="11"/>
        <v>Dostal</v>
      </c>
      <c r="H17" s="29">
        <v>12</v>
      </c>
      <c r="I17" s="158" t="str">
        <f t="shared" si="12"/>
        <v>Skerbinz</v>
      </c>
      <c r="J17" s="115">
        <f t="shared" si="14"/>
        <v>0.59375</v>
      </c>
      <c r="K17" s="105">
        <v>14</v>
      </c>
      <c r="L17" s="161" t="str">
        <f t="shared" si="15"/>
        <v>Hsiao</v>
      </c>
      <c r="M17" s="104" t="s">
        <v>3</v>
      </c>
      <c r="N17" s="105">
        <v>10</v>
      </c>
      <c r="O17" s="161" t="str">
        <f t="shared" si="16"/>
        <v>Aschmann</v>
      </c>
      <c r="P17" s="29">
        <v>3</v>
      </c>
      <c r="Q17" s="163" t="str">
        <f t="shared" si="17"/>
        <v>Pflegerl</v>
      </c>
      <c r="R17" s="115">
        <f t="shared" si="18"/>
        <v>0.59375</v>
      </c>
      <c r="S17" s="105">
        <v>13</v>
      </c>
      <c r="T17" s="161" t="str">
        <f t="shared" si="19"/>
        <v>Laubreiter</v>
      </c>
      <c r="U17" s="104" t="s">
        <v>3</v>
      </c>
      <c r="V17" s="105">
        <v>11</v>
      </c>
      <c r="W17" s="161" t="str">
        <f t="shared" si="20"/>
        <v>Reich</v>
      </c>
      <c r="X17" s="29">
        <v>2</v>
      </c>
      <c r="Y17" s="146" t="str">
        <f t="shared" si="21"/>
        <v>Sams</v>
      </c>
      <c r="AA17" s="3" t="str">
        <f t="shared" ref="AA17:AA22" si="26">+BD17</f>
        <v/>
      </c>
      <c r="AB17" s="8" t="str">
        <f t="shared" ref="AB17:AB22" si="27">+CONCATENATE(T5," ",W5)</f>
        <v>Dostal Felix</v>
      </c>
      <c r="AC17" s="5" t="str">
        <f t="shared" ref="AC17:AC22" si="28">+IF(Y5="","",Y5)</f>
        <v>STTV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Aichholzer</v>
      </c>
      <c r="E18" s="70" t="s">
        <v>3</v>
      </c>
      <c r="F18" s="94">
        <v>7</v>
      </c>
      <c r="G18" s="150" t="str">
        <f t="shared" si="11"/>
        <v>Kolodziejczyk</v>
      </c>
      <c r="H18" s="29">
        <v>9</v>
      </c>
      <c r="I18" s="158" t="str">
        <f t="shared" si="12"/>
        <v>Dostal</v>
      </c>
      <c r="J18" s="115">
        <f t="shared" si="14"/>
        <v>0.61805555555555558</v>
      </c>
      <c r="K18" s="105">
        <v>3</v>
      </c>
      <c r="L18" s="161" t="str">
        <f t="shared" si="15"/>
        <v>Pflegerl</v>
      </c>
      <c r="M18" s="104" t="s">
        <v>3</v>
      </c>
      <c r="N18" s="105">
        <v>1</v>
      </c>
      <c r="O18" s="161" t="str">
        <f t="shared" si="16"/>
        <v>Koller</v>
      </c>
      <c r="P18" s="29">
        <v>14</v>
      </c>
      <c r="Q18" s="163" t="str">
        <f t="shared" si="17"/>
        <v>Hsiao</v>
      </c>
      <c r="R18" s="115">
        <f t="shared" si="18"/>
        <v>0.61805555555555558</v>
      </c>
      <c r="S18" s="105">
        <v>5</v>
      </c>
      <c r="T18" s="161" t="str">
        <f t="shared" si="19"/>
        <v>Ropp</v>
      </c>
      <c r="U18" s="104" t="s">
        <v>3</v>
      </c>
      <c r="V18" s="105">
        <v>6</v>
      </c>
      <c r="W18" s="161" t="str">
        <f t="shared" si="20"/>
        <v>Zhan</v>
      </c>
      <c r="X18" s="29">
        <v>2</v>
      </c>
      <c r="Y18" s="146" t="str">
        <f t="shared" si="21"/>
        <v>Sams</v>
      </c>
      <c r="AA18" s="3" t="str">
        <f t="shared" si="26"/>
        <v/>
      </c>
      <c r="AB18" s="9" t="str">
        <f t="shared" si="27"/>
        <v>Aschmann Philipp</v>
      </c>
      <c r="AC18" s="5" t="str">
        <f t="shared" si="28"/>
        <v>KTTV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12</v>
      </c>
      <c r="D19" s="150" t="str">
        <f t="shared" si="13"/>
        <v>Skerbinz</v>
      </c>
      <c r="E19" s="70" t="s">
        <v>3</v>
      </c>
      <c r="F19" s="94">
        <v>13</v>
      </c>
      <c r="G19" s="150" t="str">
        <f t="shared" si="11"/>
        <v>Laubreiter</v>
      </c>
      <c r="H19" s="29">
        <v>9</v>
      </c>
      <c r="I19" s="158" t="str">
        <f t="shared" si="12"/>
        <v>Dostal</v>
      </c>
      <c r="J19" s="115">
        <f t="shared" si="14"/>
        <v>0.63541666666666663</v>
      </c>
      <c r="K19" s="105">
        <v>11</v>
      </c>
      <c r="L19" s="161" t="str">
        <f t="shared" si="15"/>
        <v>Reich</v>
      </c>
      <c r="M19" s="104" t="s">
        <v>3</v>
      </c>
      <c r="N19" s="105">
        <v>14</v>
      </c>
      <c r="O19" s="161" t="str">
        <f t="shared" si="16"/>
        <v>Hsiao</v>
      </c>
      <c r="P19" s="29">
        <v>1</v>
      </c>
      <c r="Q19" s="163" t="str">
        <f t="shared" si="17"/>
        <v>Koller</v>
      </c>
      <c r="R19" s="115">
        <f t="shared" si="18"/>
        <v>0.63541666666666663</v>
      </c>
      <c r="S19" s="105">
        <v>10</v>
      </c>
      <c r="T19" s="161" t="str">
        <f t="shared" si="19"/>
        <v>Aschmann</v>
      </c>
      <c r="U19" s="104" t="s">
        <v>3</v>
      </c>
      <c r="V19" s="105">
        <v>8</v>
      </c>
      <c r="W19" s="161" t="str">
        <f t="shared" si="20"/>
        <v>Svetnitsky</v>
      </c>
      <c r="X19" s="29">
        <v>6</v>
      </c>
      <c r="Y19" s="146" t="str">
        <f t="shared" si="21"/>
        <v>Zhan</v>
      </c>
      <c r="AA19" s="3" t="str">
        <f t="shared" si="26"/>
        <v/>
      </c>
      <c r="AB19" s="9" t="str">
        <f t="shared" si="27"/>
        <v>Reich Samuel</v>
      </c>
      <c r="AC19" s="5" t="str">
        <f t="shared" si="28"/>
        <v>TTTV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Kolodziejczyk</v>
      </c>
      <c r="E20" s="70" t="s">
        <v>3</v>
      </c>
      <c r="F20" s="94">
        <v>5</v>
      </c>
      <c r="G20" s="150" t="str">
        <f t="shared" si="11"/>
        <v>Ropp</v>
      </c>
      <c r="H20" s="29">
        <v>13</v>
      </c>
      <c r="I20" s="158" t="str">
        <f t="shared" si="12"/>
        <v>Laubreiter</v>
      </c>
      <c r="J20" s="115">
        <f t="shared" si="14"/>
        <v>0.65277777777777779</v>
      </c>
      <c r="K20" s="105">
        <v>1</v>
      </c>
      <c r="L20" s="161" t="str">
        <f t="shared" si="15"/>
        <v>Koller</v>
      </c>
      <c r="M20" s="104" t="s">
        <v>3</v>
      </c>
      <c r="N20" s="105">
        <v>4</v>
      </c>
      <c r="O20" s="161" t="str">
        <f t="shared" si="16"/>
        <v>Aichholzer</v>
      </c>
      <c r="P20" s="29">
        <v>11</v>
      </c>
      <c r="Q20" s="163" t="str">
        <f t="shared" si="17"/>
        <v>Reich</v>
      </c>
      <c r="R20" s="115">
        <f t="shared" si="18"/>
        <v>0.65277777777777779</v>
      </c>
      <c r="S20" s="105">
        <v>2</v>
      </c>
      <c r="T20" s="161" t="str">
        <f t="shared" si="19"/>
        <v>Sams</v>
      </c>
      <c r="U20" s="104" t="s">
        <v>3</v>
      </c>
      <c r="V20" s="105">
        <v>3</v>
      </c>
      <c r="W20" s="161" t="str">
        <f t="shared" si="20"/>
        <v>Pflegerl</v>
      </c>
      <c r="X20" s="29">
        <v>6</v>
      </c>
      <c r="Y20" s="146" t="str">
        <f t="shared" si="21"/>
        <v>Zhan</v>
      </c>
      <c r="AA20" s="3" t="str">
        <f t="shared" si="26"/>
        <v/>
      </c>
      <c r="AB20" s="9" t="str">
        <f t="shared" si="27"/>
        <v>Skerbinz Patrick</v>
      </c>
      <c r="AC20" s="5" t="str">
        <f t="shared" si="28"/>
        <v>NÖTTV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9</v>
      </c>
      <c r="D21" s="150" t="str">
        <f t="shared" si="13"/>
        <v>Dostal</v>
      </c>
      <c r="E21" s="70" t="s">
        <v>3</v>
      </c>
      <c r="F21" s="94">
        <v>10</v>
      </c>
      <c r="G21" s="150" t="str">
        <f t="shared" si="11"/>
        <v>Aschmann</v>
      </c>
      <c r="H21" s="29">
        <v>13</v>
      </c>
      <c r="I21" s="158" t="str">
        <f t="shared" si="12"/>
        <v>Laubreiter</v>
      </c>
      <c r="J21" s="115">
        <f t="shared" si="14"/>
        <v>0.67013888888888884</v>
      </c>
      <c r="K21" s="105">
        <v>8</v>
      </c>
      <c r="L21" s="161" t="str">
        <f t="shared" si="15"/>
        <v>Svetnitsky</v>
      </c>
      <c r="M21" s="104" t="s">
        <v>3</v>
      </c>
      <c r="N21" s="105">
        <v>11</v>
      </c>
      <c r="O21" s="161" t="str">
        <f t="shared" si="16"/>
        <v>Reich</v>
      </c>
      <c r="P21" s="29">
        <v>4</v>
      </c>
      <c r="Q21" s="163" t="str">
        <f t="shared" si="17"/>
        <v>Aichholzer</v>
      </c>
      <c r="R21" s="115">
        <f t="shared" si="18"/>
        <v>0.67013888888888884</v>
      </c>
      <c r="S21" s="105">
        <v>14</v>
      </c>
      <c r="T21" s="161" t="str">
        <f t="shared" si="19"/>
        <v>Hsiao</v>
      </c>
      <c r="U21" s="104" t="s">
        <v>3</v>
      </c>
      <c r="V21" s="105">
        <v>12</v>
      </c>
      <c r="W21" s="161" t="str">
        <f t="shared" si="20"/>
        <v>Skerbinz</v>
      </c>
      <c r="X21" s="29">
        <v>3</v>
      </c>
      <c r="Y21" s="146" t="str">
        <f t="shared" si="21"/>
        <v>Pflegerl</v>
      </c>
      <c r="AA21" s="3" t="str">
        <f t="shared" si="26"/>
        <v/>
      </c>
      <c r="AB21" s="9" t="str">
        <f t="shared" si="27"/>
        <v>Laubreiter Noah Maris</v>
      </c>
      <c r="AC21" s="5" t="str">
        <f t="shared" si="28"/>
        <v>KTTV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Ropp</v>
      </c>
      <c r="E22" s="70" t="s">
        <v>3</v>
      </c>
      <c r="F22" s="94">
        <v>1</v>
      </c>
      <c r="G22" s="150" t="str">
        <f t="shared" si="11"/>
        <v>Koller</v>
      </c>
      <c r="H22" s="29">
        <v>10</v>
      </c>
      <c r="I22" s="158" t="str">
        <f t="shared" si="12"/>
        <v>Aschmann</v>
      </c>
      <c r="J22" s="115">
        <f t="shared" si="14"/>
        <v>0.69444444444444453</v>
      </c>
      <c r="K22" s="105">
        <v>4</v>
      </c>
      <c r="L22" s="161" t="str">
        <f t="shared" si="15"/>
        <v>Aichholzer</v>
      </c>
      <c r="M22" s="104" t="s">
        <v>3</v>
      </c>
      <c r="N22" s="105">
        <v>2</v>
      </c>
      <c r="O22" s="161" t="str">
        <f t="shared" si="16"/>
        <v>Sams</v>
      </c>
      <c r="P22" s="29">
        <v>8</v>
      </c>
      <c r="Q22" s="163" t="str">
        <f t="shared" si="17"/>
        <v>Svetnitsky</v>
      </c>
      <c r="R22" s="115">
        <f t="shared" si="18"/>
        <v>0.69444444444444453</v>
      </c>
      <c r="S22" s="105">
        <v>6</v>
      </c>
      <c r="T22" s="161" t="str">
        <f t="shared" si="19"/>
        <v>Zhan</v>
      </c>
      <c r="U22" s="104" t="s">
        <v>3</v>
      </c>
      <c r="V22" s="105">
        <v>7</v>
      </c>
      <c r="W22" s="161" t="str">
        <f t="shared" si="20"/>
        <v>Kolodziejczyk</v>
      </c>
      <c r="X22" s="29">
        <v>3</v>
      </c>
      <c r="Y22" s="146" t="str">
        <f t="shared" si="21"/>
        <v>Pflegerl</v>
      </c>
      <c r="AA22" s="3" t="str">
        <f t="shared" si="26"/>
        <v/>
      </c>
      <c r="AB22" s="10" t="str">
        <f t="shared" si="27"/>
        <v>Hsiao Zach</v>
      </c>
      <c r="AC22" s="6" t="str">
        <f t="shared" si="28"/>
        <v>WTTV</v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13</v>
      </c>
      <c r="D23" s="150" t="str">
        <f t="shared" si="13"/>
        <v>Laubreiter</v>
      </c>
      <c r="E23" s="70" t="s">
        <v>3</v>
      </c>
      <c r="F23" s="94">
        <v>14</v>
      </c>
      <c r="G23" s="150" t="str">
        <f t="shared" si="11"/>
        <v>Hsiao</v>
      </c>
      <c r="H23" s="29">
        <v>10</v>
      </c>
      <c r="I23" s="158" t="str">
        <f t="shared" si="12"/>
        <v>Aschmann</v>
      </c>
      <c r="J23" s="115">
        <f t="shared" si="14"/>
        <v>0.71180555555555547</v>
      </c>
      <c r="K23" s="105">
        <v>12</v>
      </c>
      <c r="L23" s="161" t="str">
        <f t="shared" si="15"/>
        <v>Skerbinz</v>
      </c>
      <c r="M23" s="104" t="s">
        <v>3</v>
      </c>
      <c r="N23" s="105">
        <v>8</v>
      </c>
      <c r="O23" s="161" t="str">
        <f t="shared" si="16"/>
        <v>Svetnitsky</v>
      </c>
      <c r="P23" s="29">
        <v>2</v>
      </c>
      <c r="Q23" s="163" t="str">
        <f t="shared" si="17"/>
        <v>Sams</v>
      </c>
      <c r="R23" s="115">
        <f t="shared" si="18"/>
        <v>0.71180555555555547</v>
      </c>
      <c r="S23" s="105">
        <v>11</v>
      </c>
      <c r="T23" s="161" t="str">
        <f t="shared" si="19"/>
        <v>Reich</v>
      </c>
      <c r="U23" s="104" t="s">
        <v>3</v>
      </c>
      <c r="V23" s="105">
        <v>9</v>
      </c>
      <c r="W23" s="161" t="str">
        <f t="shared" si="20"/>
        <v>Dostal</v>
      </c>
      <c r="X23" s="29">
        <v>7</v>
      </c>
      <c r="Y23" s="146" t="str">
        <f t="shared" si="21"/>
        <v>Kolodziejczyk</v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Koller</v>
      </c>
      <c r="E24" s="70" t="s">
        <v>3</v>
      </c>
      <c r="F24" s="94">
        <v>6</v>
      </c>
      <c r="G24" s="150" t="str">
        <f t="shared" si="11"/>
        <v>Zhan</v>
      </c>
      <c r="H24" s="29">
        <v>14</v>
      </c>
      <c r="I24" s="158" t="str">
        <f t="shared" si="12"/>
        <v>Hsiao</v>
      </c>
      <c r="J24" s="115">
        <f t="shared" si="14"/>
        <v>0.72916666666666663</v>
      </c>
      <c r="K24" s="105">
        <v>2</v>
      </c>
      <c r="L24" s="161" t="str">
        <f t="shared" si="15"/>
        <v>Sams</v>
      </c>
      <c r="M24" s="104" t="s">
        <v>3</v>
      </c>
      <c r="N24" s="105">
        <v>5</v>
      </c>
      <c r="O24" s="161" t="str">
        <f t="shared" si="16"/>
        <v>Ropp</v>
      </c>
      <c r="P24" s="29">
        <v>12</v>
      </c>
      <c r="Q24" s="163" t="str">
        <f t="shared" si="17"/>
        <v>Skerbinz</v>
      </c>
      <c r="R24" s="115">
        <f t="shared" si="18"/>
        <v>0.72916666666666663</v>
      </c>
      <c r="S24" s="105">
        <v>3</v>
      </c>
      <c r="T24" s="161" t="str">
        <f t="shared" si="19"/>
        <v>Pflegerl</v>
      </c>
      <c r="U24" s="104" t="s">
        <v>3</v>
      </c>
      <c r="V24" s="105">
        <v>4</v>
      </c>
      <c r="W24" s="161" t="str">
        <f t="shared" si="20"/>
        <v>Aichholzer</v>
      </c>
      <c r="X24" s="29">
        <v>7</v>
      </c>
      <c r="Y24" s="146" t="str">
        <f t="shared" si="21"/>
        <v>Kolodziejczyk</v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0.74652777777777779</v>
      </c>
      <c r="C25" s="94">
        <v>10</v>
      </c>
      <c r="D25" s="150" t="str">
        <f t="shared" si="13"/>
        <v>Aschmann</v>
      </c>
      <c r="E25" s="70" t="s">
        <v>3</v>
      </c>
      <c r="F25" s="94">
        <v>11</v>
      </c>
      <c r="G25" s="150" t="str">
        <f t="shared" si="11"/>
        <v>Reich</v>
      </c>
      <c r="H25" s="29">
        <v>14</v>
      </c>
      <c r="I25" s="158" t="str">
        <f t="shared" si="12"/>
        <v>Hsiao</v>
      </c>
      <c r="J25" s="115">
        <f t="shared" si="14"/>
        <v>0.74652777777777779</v>
      </c>
      <c r="K25" s="105">
        <v>8</v>
      </c>
      <c r="L25" s="161" t="str">
        <f t="shared" si="15"/>
        <v>Svetnitsky</v>
      </c>
      <c r="M25" s="104" t="s">
        <v>3</v>
      </c>
      <c r="N25" s="105">
        <v>13</v>
      </c>
      <c r="O25" s="161" t="str">
        <f t="shared" si="16"/>
        <v>Laubreiter</v>
      </c>
      <c r="P25" s="29">
        <v>5</v>
      </c>
      <c r="Q25" s="163" t="str">
        <f t="shared" si="17"/>
        <v>Ropp</v>
      </c>
      <c r="R25" s="115">
        <f t="shared" si="18"/>
        <v>0.74652777777777779</v>
      </c>
      <c r="S25" s="105">
        <v>9</v>
      </c>
      <c r="T25" s="161" t="str">
        <f t="shared" si="19"/>
        <v>Dostal</v>
      </c>
      <c r="U25" s="104" t="s">
        <v>3</v>
      </c>
      <c r="V25" s="105">
        <v>12</v>
      </c>
      <c r="W25" s="161" t="str">
        <f t="shared" si="20"/>
        <v>Skerbinz</v>
      </c>
      <c r="X25" s="29">
        <v>4</v>
      </c>
      <c r="Y25" s="146" t="str">
        <f t="shared" si="21"/>
        <v>Aichholzer</v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0.77083333333333337</v>
      </c>
      <c r="C26" s="94">
        <v>6</v>
      </c>
      <c r="D26" s="150" t="str">
        <f t="shared" si="13"/>
        <v>Zhan</v>
      </c>
      <c r="E26" s="70" t="s">
        <v>3</v>
      </c>
      <c r="F26" s="94">
        <v>2</v>
      </c>
      <c r="G26" s="150" t="str">
        <f t="shared" si="11"/>
        <v>Sams</v>
      </c>
      <c r="H26" s="29">
        <v>11</v>
      </c>
      <c r="I26" s="158" t="str">
        <f t="shared" si="12"/>
        <v>Reich</v>
      </c>
      <c r="J26" s="115">
        <f t="shared" si="14"/>
        <v>0.77083333333333337</v>
      </c>
      <c r="K26" s="105">
        <v>5</v>
      </c>
      <c r="L26" s="161" t="str">
        <f t="shared" si="15"/>
        <v>Ropp</v>
      </c>
      <c r="M26" s="104" t="s">
        <v>3</v>
      </c>
      <c r="N26" s="105">
        <v>3</v>
      </c>
      <c r="O26" s="161" t="str">
        <f t="shared" si="16"/>
        <v>Pflegerl</v>
      </c>
      <c r="P26" s="29">
        <v>13</v>
      </c>
      <c r="Q26" s="163" t="str">
        <f t="shared" si="17"/>
        <v>Laubreiter</v>
      </c>
      <c r="R26" s="115">
        <f t="shared" si="18"/>
        <v>0.77083333333333337</v>
      </c>
      <c r="S26" s="105">
        <v>7</v>
      </c>
      <c r="T26" s="161" t="str">
        <f t="shared" si="19"/>
        <v>Kolodziejczyk</v>
      </c>
      <c r="U26" s="104" t="s">
        <v>3</v>
      </c>
      <c r="V26" s="105">
        <v>1</v>
      </c>
      <c r="W26" s="161" t="str">
        <f t="shared" si="20"/>
        <v>Koller</v>
      </c>
      <c r="X26" s="29">
        <v>4</v>
      </c>
      <c r="Y26" s="146" t="str">
        <f t="shared" si="21"/>
        <v>Aichholzer</v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>
        <v>0.78819444444444453</v>
      </c>
      <c r="C27" s="94">
        <v>12</v>
      </c>
      <c r="D27" s="150" t="str">
        <f t="shared" si="13"/>
        <v>Skerbinz</v>
      </c>
      <c r="E27" s="70" t="s">
        <v>3</v>
      </c>
      <c r="F27" s="94">
        <v>10</v>
      </c>
      <c r="G27" s="150" t="str">
        <f t="shared" si="11"/>
        <v>Aschmann</v>
      </c>
      <c r="H27" s="29">
        <v>11</v>
      </c>
      <c r="I27" s="158" t="str">
        <f t="shared" si="12"/>
        <v>Reich</v>
      </c>
      <c r="J27" s="115">
        <f t="shared" si="14"/>
        <v>0.78819444444444453</v>
      </c>
      <c r="K27" s="105">
        <v>13</v>
      </c>
      <c r="L27" s="161" t="str">
        <f t="shared" si="15"/>
        <v>Laubreiter</v>
      </c>
      <c r="M27" s="104" t="s">
        <v>3</v>
      </c>
      <c r="N27" s="105">
        <v>9</v>
      </c>
      <c r="O27" s="161" t="str">
        <f t="shared" si="16"/>
        <v>Dostal</v>
      </c>
      <c r="P27" s="29">
        <v>7</v>
      </c>
      <c r="Q27" s="163" t="str">
        <f t="shared" si="17"/>
        <v>Kolodziejczyk</v>
      </c>
      <c r="R27" s="115">
        <f t="shared" si="18"/>
        <v>0.78819444444444453</v>
      </c>
      <c r="S27" s="105">
        <v>14</v>
      </c>
      <c r="T27" s="161" t="str">
        <f t="shared" si="19"/>
        <v>Hsiao</v>
      </c>
      <c r="U27" s="104" t="s">
        <v>3</v>
      </c>
      <c r="V27" s="105">
        <v>8</v>
      </c>
      <c r="W27" s="161" t="str">
        <f t="shared" si="20"/>
        <v>Svetnitsky</v>
      </c>
      <c r="X27" s="29">
        <v>1</v>
      </c>
      <c r="Y27" s="146" t="str">
        <f t="shared" si="21"/>
        <v>Koller</v>
      </c>
      <c r="AB27" s="621" t="s">
        <v>28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>
        <v>0.80555555555555547</v>
      </c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14"/>
        <v>0.80555555555555547</v>
      </c>
      <c r="K28" s="94"/>
      <c r="L28" s="150" t="str">
        <f t="shared" si="15"/>
        <v/>
      </c>
      <c r="M28" s="70" t="s">
        <v>3</v>
      </c>
      <c r="N28" s="94"/>
      <c r="O28" s="150" t="str">
        <f t="shared" si="16"/>
        <v/>
      </c>
      <c r="P28" s="106"/>
      <c r="Q28" s="156" t="str">
        <f t="shared" si="17"/>
        <v/>
      </c>
      <c r="R28" s="115">
        <f t="shared" si="18"/>
        <v>0.80555555555555547</v>
      </c>
      <c r="S28" s="94"/>
      <c r="T28" s="150" t="str">
        <f t="shared" si="19"/>
        <v/>
      </c>
      <c r="U28" s="70" t="s">
        <v>3</v>
      </c>
      <c r="V28" s="94"/>
      <c r="W28" s="150" t="str">
        <f t="shared" si="20"/>
        <v/>
      </c>
      <c r="X28" s="106"/>
      <c r="Y28" s="146" t="str">
        <f t="shared" si="21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14"/>
        <v>0</v>
      </c>
      <c r="K29" s="94"/>
      <c r="L29" s="150" t="str">
        <f t="shared" si="15"/>
        <v/>
      </c>
      <c r="M29" s="70" t="s">
        <v>3</v>
      </c>
      <c r="N29" s="94"/>
      <c r="O29" s="150" t="str">
        <f t="shared" si="16"/>
        <v/>
      </c>
      <c r="P29" s="106"/>
      <c r="Q29" s="156" t="str">
        <f t="shared" si="17"/>
        <v/>
      </c>
      <c r="R29" s="115">
        <f t="shared" si="18"/>
        <v>0</v>
      </c>
      <c r="S29" s="94"/>
      <c r="T29" s="150" t="str">
        <f t="shared" si="19"/>
        <v/>
      </c>
      <c r="U29" s="70" t="s">
        <v>3</v>
      </c>
      <c r="V29" s="94"/>
      <c r="W29" s="150" t="str">
        <f t="shared" si="20"/>
        <v/>
      </c>
      <c r="X29" s="106"/>
      <c r="Y29" s="146" t="str">
        <f t="shared" si="21"/>
        <v/>
      </c>
      <c r="AB29" s="622" t="str">
        <f>+AB27</f>
        <v>Platz 9-14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591" t="str">
        <f>+IF(AB35="","",MID(AB35,1,4))</f>
        <v>7. V</v>
      </c>
      <c r="AT29" s="592"/>
      <c r="AU29" s="593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14"/>
        <v>0</v>
      </c>
      <c r="K30" s="94"/>
      <c r="L30" s="150" t="str">
        <f t="shared" si="15"/>
        <v/>
      </c>
      <c r="M30" s="70" t="s">
        <v>3</v>
      </c>
      <c r="N30" s="94"/>
      <c r="O30" s="150" t="str">
        <f t="shared" si="16"/>
        <v/>
      </c>
      <c r="P30" s="106"/>
      <c r="Q30" s="156" t="str">
        <f t="shared" si="17"/>
        <v/>
      </c>
      <c r="R30" s="115">
        <f t="shared" si="18"/>
        <v>0</v>
      </c>
      <c r="S30" s="94"/>
      <c r="T30" s="150" t="str">
        <f t="shared" si="19"/>
        <v/>
      </c>
      <c r="U30" s="70" t="s">
        <v>3</v>
      </c>
      <c r="V30" s="94"/>
      <c r="W30" s="150" t="str">
        <f t="shared" si="20"/>
        <v/>
      </c>
      <c r="X30" s="106"/>
      <c r="Y30" s="146" t="str">
        <f t="shared" si="21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107"/>
      <c r="I31" s="155" t="str">
        <f t="shared" si="12"/>
        <v/>
      </c>
      <c r="J31" s="116">
        <f t="shared" si="14"/>
        <v>0</v>
      </c>
      <c r="K31" s="95"/>
      <c r="L31" s="151" t="str">
        <f t="shared" si="15"/>
        <v/>
      </c>
      <c r="M31" s="71" t="s">
        <v>3</v>
      </c>
      <c r="N31" s="95"/>
      <c r="O31" s="151" t="str">
        <f t="shared" si="16"/>
        <v/>
      </c>
      <c r="P31" s="107"/>
      <c r="Q31" s="159" t="str">
        <f t="shared" si="17"/>
        <v/>
      </c>
      <c r="R31" s="116">
        <f t="shared" si="18"/>
        <v>0</v>
      </c>
      <c r="S31" s="95"/>
      <c r="T31" s="151" t="str">
        <f t="shared" si="19"/>
        <v/>
      </c>
      <c r="U31" s="71" t="s">
        <v>3</v>
      </c>
      <c r="V31" s="95"/>
      <c r="W31" s="151" t="str">
        <f t="shared" si="20"/>
        <v/>
      </c>
      <c r="X31" s="107"/>
      <c r="Y31" s="148" t="str">
        <f t="shared" si="21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s="124" customFormat="1" ht="21.2" customHeight="1" x14ac:dyDescent="0.25">
      <c r="A32" s="629" t="s">
        <v>8</v>
      </c>
      <c r="B32" s="120">
        <v>0.375</v>
      </c>
      <c r="C32" s="121"/>
      <c r="D32" s="169" t="str">
        <f>+IF(C32="",$BI$11,IF(COUNTIF($C$4:$C$11,C32)=1,VLOOKUP(C32,$C$4:$I$11,2,FALSE),IF(COUNTIF($S$4:$S$11,C32)=1,VLOOKUP(C32,$S$4:$Y$11,2,FALSE),"")))</f>
        <v>3. Vorrunde A</v>
      </c>
      <c r="E32" s="122" t="s">
        <v>3</v>
      </c>
      <c r="F32" s="122"/>
      <c r="G32" s="169" t="str">
        <f>+IF(F32="",$BI$13,IF(COUNTIF($C$4:$C$11,F32)=1,VLOOKUP(F32,$C$4:$I$11,2,FALSE),IF(COUNTIF($S$4:$S$11,F32)=1,VLOOKUP(F32,$S$4:$Y$11,2,FALSE),"")))</f>
        <v>2. Vorrunde B</v>
      </c>
      <c r="H32" s="122"/>
      <c r="I32" s="169" t="str">
        <f>+IF(H32="",$BI$9,IF(COUNTIF($C$4:$C$10,H32)=1,VLOOKUP(H32,$C$4:$I$10,2,FALSE),IF(COUNTIF($S$4:$S$10,H32)=1,VLOOKUP(H32,$S$4:$Y$10,2,FALSE),"")))</f>
        <v>4. Vorrunde B</v>
      </c>
      <c r="J32" s="123">
        <f t="shared" si="14"/>
        <v>0.375</v>
      </c>
      <c r="K32" s="122"/>
      <c r="L32" s="169" t="str">
        <f>+IF(K32="",$BI$15,IF(COUNTIF($C$4:$C$11,K32)=1,VLOOKUP(K32,$C$4:$I$11,2,FALSE),IF(COUNTIF($S$4:$S$11,K32)=1,VLOOKUP(K32,$S$4:$Y$11,2,FALSE),"")))</f>
        <v>2. Vorrunde A</v>
      </c>
      <c r="M32" s="122" t="s">
        <v>3</v>
      </c>
      <c r="N32" s="122"/>
      <c r="O32" s="169" t="str">
        <f>+IF(N32="",$BI$17,IF(COUNTIF($C$4:$C$11,N32)=1,VLOOKUP(N32,$C$4:$I$11,2,FALSE),IF(COUNTIF($S$4:$S$11,N32)=1,VLOOKUP(N32,$S$4:$Y$11,2,FALSE),"")))</f>
        <v>3. Vorrunde B</v>
      </c>
      <c r="P32" s="122"/>
      <c r="Q32" s="173" t="str">
        <f>+IF(P32="",$BI$19,IF(COUNTIF($C$4:$C$10,P32)=1,VLOOKUP(P32,$C$4:$I$10,2,FALSE),IF(COUNTIF($S$4:$S$10,P32)=1,VLOOKUP(P32,$S$4:$Y$10,2,FALSE),"")))</f>
        <v>4. Vorrunde A</v>
      </c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7.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6. Vorrunde B</v>
      </c>
      <c r="X32" s="122"/>
      <c r="Y32" s="177" t="str">
        <f>+IF(X32="",$AB$35,IF(COUNTIF($C$4:$C$10,X32)=1,VLOOKUP(X32,$C$4:$I$10,2,FALSE),IF(COUNTIF($S$4:$S$10,X32)=1,VLOOKUP(X32,$S$4:$Y$10,2,FALSE),"")))</f>
        <v>7. Vorrunde B</v>
      </c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125"/>
      <c r="AW32" s="126" t="s">
        <v>15</v>
      </c>
      <c r="AX32" s="127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s="124" customFormat="1" ht="21.2" customHeight="1" x14ac:dyDescent="0.25">
      <c r="A33" s="630"/>
      <c r="B33" s="128">
        <v>0.3923611111111111</v>
      </c>
      <c r="C33" s="106"/>
      <c r="D33" s="170" t="str">
        <f>+IF(K31="",$BI$7,IF(COUNTIF($C$4:$C$10,K31)=1,VLOOKUP(K31,$C$4:$I$10,2,FALSE),IF(COUNTIF($S$4:$S$10,K31)=1,VLOOKUP(K31,$S$4:$Y$10,2,FALSE),"")))</f>
        <v>1. Vorrunde A</v>
      </c>
      <c r="E33" s="106" t="s">
        <v>3</v>
      </c>
      <c r="F33" s="106"/>
      <c r="G33" s="170" t="str">
        <f>+IF(F33="",$BI$9,IF(COUNTIF($C$4:$C$10,F33)=1,VLOOKUP(F33,$C$4:$I$10,2,FALSE),IF(COUNTIF($S$4:$S$10,F33)=1,VLOOKUP(F33,$S$4:$Y$10,2,FALSE),"")))</f>
        <v>4. Vorrunde B</v>
      </c>
      <c r="H33" s="106"/>
      <c r="I33" s="170" t="str">
        <f>+IF(H33="",$BI$11,IF(COUNTIF($C$4:$C$10,H33)=1,VLOOKUP(H33,$C$4:$I$10,2,FALSE),IF(COUNTIF($S$4:$S$10,H33)=1,VLOOKUP(H33,$S$4:$Y$10,2,FALSE),"")))</f>
        <v>3. Vorrunde A</v>
      </c>
      <c r="J33" s="129">
        <f t="shared" si="14"/>
        <v>0.3923611111111111</v>
      </c>
      <c r="K33" s="106"/>
      <c r="L33" s="170" t="str">
        <f>+IF(C31="",$BI$19,IF(COUNTIF($C$4:$C$10,C31)=1,VLOOKUP(C31,$C$4:$I$10,2,FALSE),IF(COUNTIF($S$4:$S$10,C31)=1,VLOOKUP(C31,$S$4:$Y$10,2,FALSE),"")))</f>
        <v>4. Vorrunde A</v>
      </c>
      <c r="M33" s="106" t="s">
        <v>3</v>
      </c>
      <c r="N33" s="106"/>
      <c r="O33" s="170" t="str">
        <f>+IF(N33="",$BI$21,IF(COUNTIF($C$4:$C$10,N33)=1,VLOOKUP(N33,$C$4:$I$10,2,FALSE),IF(COUNTIF($S$4:$S$10,N33)=1,VLOOKUP(N33,$S$4:$Y$10,2,FALSE),"")))</f>
        <v>1. Vorrunde B</v>
      </c>
      <c r="P33" s="106"/>
      <c r="Q33" s="174" t="str">
        <f>+IF(P33="",$BI$17,IF(COUNTIF($C$4:$C$10,P33)=1,VLOOKUP(P33,$C$4:$I$10,2,FALSE),IF(COUNTIF($S$4:$S$10,P33)=1,VLOOKUP(P33,$S$4:$Y$10,2,FALSE),"")))</f>
        <v>3. Vorrunde B</v>
      </c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6.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5. Vorrunde B</v>
      </c>
      <c r="X33" s="106"/>
      <c r="Y33" s="178" t="str">
        <f>+IF(X33="",$AB$32,IF(COUNTIF($C$4:$C$10,X33)=1,VLOOKUP(X33,$C$4:$I$10,2,FALSE),IF(COUNTIF($S$4:$S$10,X33)=1,VLOOKUP(X33,$S$4:$Y$10,2,FALSE),"")))</f>
        <v>7. Vorrunde A</v>
      </c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125"/>
      <c r="AW33" s="126" t="s">
        <v>15</v>
      </c>
      <c r="AX33" s="127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s="124" customFormat="1" ht="21.2" customHeight="1" x14ac:dyDescent="0.25">
      <c r="A34" s="630"/>
      <c r="B34" s="128">
        <v>0.41666666666666669</v>
      </c>
      <c r="C34" s="106"/>
      <c r="D34" s="171" t="str">
        <f>+IF(C34="","Halbfinale 5-8",IF(COUNTIF($C$4:$C$10,C34)=1,VLOOKUP(C34,$C$4:$I$10,2,FALSE),IF(COUNTIF($S$4:$S$10,C34)=1,VLOOKUP(C34,$S$4:$Y$10,2,FALSE),"")))</f>
        <v>Halbfinale 5-8</v>
      </c>
      <c r="E34" s="106" t="s">
        <v>3</v>
      </c>
      <c r="F34" s="106"/>
      <c r="G34" s="171" t="str">
        <f>+IF(F34="","",IF(COUNTIF($C$4:$C$11,F34)=1,VLOOKUP(F34,$C$4:$I$11,2,FALSE),IF(COUNTIF($S$4:$S$11,F34)=1,VLOOKUP(F34,$S$4:$Y$11,2,FALSE),"")))</f>
        <v/>
      </c>
      <c r="H34" s="106"/>
      <c r="I34" s="171" t="str">
        <f>+IF(H34="","",IF(COUNTIF($C$4:$C$10,H34)=1,VLOOKUP(H34,$C$4:$I$10,2,FALSE),IF(COUNTIF($S$4:$S$10,H34)=1,VLOOKUP(H34,$S$4:$Y$10,2,FALSE),"")))</f>
        <v/>
      </c>
      <c r="J34" s="129">
        <f t="shared" si="14"/>
        <v>0.41666666666666669</v>
      </c>
      <c r="K34" s="106"/>
      <c r="L34" s="171" t="str">
        <f>+IF(K34="","Halbfinale 5-8",IF(COUNTIF($C$4:$C$10,K34)=1,VLOOKUP(K34,$C$4:$I$10,2,FALSE),IF(COUNTIF($S$4:$S$10,K34)=1,VLOOKUP(K34,$S$4:$Y$10,2,FALSE),"")))</f>
        <v>Halbfinale 5-8</v>
      </c>
      <c r="M34" s="106" t="s">
        <v>3</v>
      </c>
      <c r="N34" s="106"/>
      <c r="O34" s="171" t="str">
        <f>+IF(N34="","",IF(COUNTIF($C$4:$C$11,N34)=1,VLOOKUP(N34,$C$4:$I$11,2,FALSE),IF(COUNTIF($S$4:$S$11,N34)=1,VLOOKUP(N34,$S$4:$Y$11,2,FALSE),"")))</f>
        <v/>
      </c>
      <c r="P34" s="106"/>
      <c r="Q34" s="175" t="str">
        <f>+IF(P34="","",IF(COUNTIF($C$4:$C$10,P34)=1,VLOOKUP(P34,$C$4:$I$10,2,FALSE),IF(COUNTIF($S$4:$S$10,P34)=1,VLOOKUP(P34,$S$4:$Y$10,2,FALSE),"")))</f>
        <v/>
      </c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5.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7. Vorrunde B</v>
      </c>
      <c r="X34" s="106"/>
      <c r="Y34" s="178" t="str">
        <f>+IF(X34="",$AB$31,IF(COUNTIF($C$4:$C$10,X34)=1,VLOOKUP(X34,$C$4:$I$10,2,FALSE),IF(COUNTIF($S$4:$S$10,X34)=1,VLOOKUP(X34,$S$4:$Y$10,2,FALSE),"")))</f>
        <v>6. Vorrunde A</v>
      </c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125"/>
      <c r="AW34" s="126" t="s">
        <v>15</v>
      </c>
      <c r="AX34" s="127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s="124" customFormat="1" ht="21.2" customHeight="1" x14ac:dyDescent="0.25">
      <c r="A35" s="630"/>
      <c r="B35" s="128">
        <v>0.43402777777777773</v>
      </c>
      <c r="C35" s="106"/>
      <c r="D35" s="171" t="str">
        <f>+IF(C35="","Halbfinale 1-4",IF(COUNTIF($C$4:$C$11,C35)=1,VLOOKUP(C35,$C$4:$I$11,2,FALSE),IF(COUNTIF($S$4:$S$11,C35)=1,VLOOKUP(C35,$S$4:$Y$11,2,FALSE),"")))</f>
        <v>Halbfinale 1-4</v>
      </c>
      <c r="E35" s="106" t="s">
        <v>3</v>
      </c>
      <c r="F35" s="106"/>
      <c r="G35" s="171" t="str">
        <f>+IF(F35="","",IF(COUNTIF($C$4:$C$10,F35)=1,VLOOKUP(F35,$C$4:$I$10,2,FALSE),IF(COUNTIF($S$4:$S$10,F35)=1,VLOOKUP(F35,$S$4:$Y$10,2,FALSE),"")))</f>
        <v/>
      </c>
      <c r="H35" s="106"/>
      <c r="I35" s="171" t="str">
        <f>+IF(H35="","",IF(COUNTIF($C$4:$C$10,H35)=1,VLOOKUP(H35,$C$4:$I$10,2,FALSE),IF(COUNTIF($S$4:$S$10,H35)=1,VLOOKUP(H35,$S$4:$Y$10,2,FALSE),"")))</f>
        <v/>
      </c>
      <c r="J35" s="129">
        <f t="shared" si="14"/>
        <v>0.43402777777777773</v>
      </c>
      <c r="K35" s="106"/>
      <c r="L35" s="171" t="str">
        <f>+IF(K35="","Halbfinale 1-4",IF(COUNTIF($C$4:$C$11,K35)=1,VLOOKUP(K35,$C$4:$I$11,2,FALSE),IF(COUNTIF($S$4:$S$11,K35)=1,VLOOKUP(K35,$S$4:$Y$11,2,FALSE),"")))</f>
        <v>Halbfinale 1-4</v>
      </c>
      <c r="M35" s="106" t="s">
        <v>3</v>
      </c>
      <c r="N35" s="106"/>
      <c r="O35" s="171" t="str">
        <f>+IF(N35="","",IF(COUNTIF($C$4:$C$10,N35)=1,VLOOKUP(N35,$C$4:$I$10,2,FALSE),IF(COUNTIF($S$4:$S$10,N35)=1,VLOOKUP(N35,$S$4:$Y$10,2,FALSE),"")))</f>
        <v/>
      </c>
      <c r="P35" s="106"/>
      <c r="Q35" s="175" t="str">
        <f>+IF(P35="","",IF(COUNTIF($C$4:$C$10,P35)=1,VLOOKUP(P35,$C$4:$I$10,2,FALSE),IF(COUNTIF($S$4:$S$10,P35)=1,VLOOKUP(P35,$S$4:$Y$10,2,FALSE),"")))</f>
        <v/>
      </c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7.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5. Vorrunde B</v>
      </c>
      <c r="X35" s="106"/>
      <c r="Y35" s="178" t="str">
        <f>+IF(X35="",$AB$34,IF(COUNTIF($C$4:$C$10,X35)=1,VLOOKUP(X35,$C$4:$I$10,2,FALSE),IF(COUNTIF($S$4:$S$10,X35)=1,VLOOKUP(X35,$S$4:$Y$10,2,FALSE),"")))</f>
        <v>6. Vorrunde B</v>
      </c>
      <c r="AB35" s="9" t="str">
        <f>+IF(COUNTIF($AA16:$AA22,7)=0,"7. Vorrunde B",VLOOKUP(7,$AA$16:$AB$22,2,FALSE))</f>
        <v>7. Vorrunde B</v>
      </c>
      <c r="AC35" s="5" t="str">
        <f>+IF(COUNTIF($AA16:$AA22,7)=0,"",VLOOKUP(7,$AA$16:$AC$22,3,FALSE))</f>
        <v/>
      </c>
      <c r="AD35" s="23" t="str">
        <f>+IF(AU30="","",AU30)</f>
        <v/>
      </c>
      <c r="AE35" s="24" t="str">
        <f>+IF(AT30="","",AT30)</f>
        <v>:</v>
      </c>
      <c r="AF35" s="24" t="str">
        <f>+IF(AS30="","",AS30)</f>
        <v/>
      </c>
      <c r="AG35" s="37" t="str">
        <f>+IF(AU31="","",AU31)</f>
        <v/>
      </c>
      <c r="AH35" s="24" t="str">
        <f>+IF(AT31="","",AT31)</f>
        <v>:</v>
      </c>
      <c r="AI35" s="24" t="str">
        <f>+IF(AS31="","",AS31)</f>
        <v/>
      </c>
      <c r="AJ35" s="37" t="str">
        <f>+IF(AU32="","",AU32)</f>
        <v/>
      </c>
      <c r="AK35" s="24" t="str">
        <f>+IF(AT32="","",AT32)</f>
        <v>:</v>
      </c>
      <c r="AL35" s="38" t="str">
        <f>+IF(AS32="","",AS32)</f>
        <v/>
      </c>
      <c r="AM35" s="37" t="str">
        <f>+IF(AU33="","",AU33)</f>
        <v/>
      </c>
      <c r="AN35" s="24" t="str">
        <f>+IF(AT33="","",AT33)</f>
        <v>:</v>
      </c>
      <c r="AO35" s="38" t="str">
        <f>+IF(AS33="","",AS33)</f>
        <v/>
      </c>
      <c r="AP35" s="24" t="str">
        <f>+IF(AU34="","",AU34)</f>
        <v/>
      </c>
      <c r="AQ35" s="24" t="str">
        <f>+IF(AT34="","",AT34)</f>
        <v>:</v>
      </c>
      <c r="AR35" s="24" t="str">
        <f>+IF(AS34="","",AS34)</f>
        <v/>
      </c>
      <c r="AS35" s="25"/>
      <c r="AT35" s="26"/>
      <c r="AU35" s="27"/>
      <c r="AV35" s="125"/>
      <c r="AW35" s="126" t="s">
        <v>15</v>
      </c>
      <c r="AX35" s="127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s="124" customFormat="1" ht="21.2" customHeight="1" thickBot="1" x14ac:dyDescent="0.3">
      <c r="A36" s="630"/>
      <c r="B36" s="128">
        <v>0.45833333333333331</v>
      </c>
      <c r="C36" s="106"/>
      <c r="D36" s="171" t="str">
        <f>+IF(C35="","Spiel um Platz 5",IF(COUNTIF($C$4:$C$10,C35)=1,VLOOKUP(C35,$C$4:$I$10,2,FALSE),IF(COUNTIF($S$4:$S$10,C35)=1,VLOOKUP(C35,$S$4:$Y$10,2,FALSE),"")))</f>
        <v>Spiel um Platz 5</v>
      </c>
      <c r="E36" s="106" t="s">
        <v>3</v>
      </c>
      <c r="F36" s="106"/>
      <c r="G36" s="171" t="str">
        <f>+IF(F36="","",IF(COUNTIF($C$4:$C$11,F36)=1,VLOOKUP(F36,$C$4:$I$11,2,FALSE),IF(COUNTIF($S$4:$S$11,F36)=1,VLOOKUP(F36,$S$4:$Y$11,2,FALSE),"")))</f>
        <v/>
      </c>
      <c r="H36" s="106"/>
      <c r="I36" s="171" t="str">
        <f>+IF(H36="","",IF(COUNTIF($C$4:$C$10,H36)=1,VLOOKUP(H36,$C$4:$I$10,2,FALSE),IF(COUNTIF($S$4:$S$10,H36)=1,VLOOKUP(H36,$S$4:$Y$10,2,FALSE),"")))</f>
        <v/>
      </c>
      <c r="J36" s="129">
        <f t="shared" si="14"/>
        <v>0.45833333333333331</v>
      </c>
      <c r="K36" s="106"/>
      <c r="L36" s="171" t="str">
        <f>+IF(K35="","Spiel um Platz 7",IF(COUNTIF($C$4:$C$10,K35)=1,VLOOKUP(K35,$C$4:$I$10,2,FALSE),IF(COUNTIF($S$4:$S$10,K35)=1,VLOOKUP(K35,$S$4:$Y$10,2,FALSE),"")))</f>
        <v>Spiel um Platz 7</v>
      </c>
      <c r="M36" s="106" t="s">
        <v>3</v>
      </c>
      <c r="N36" s="106"/>
      <c r="O36" s="171" t="str">
        <f>+IF(N36="","",IF(COUNTIF($C$4:$C$11,N36)=1,VLOOKUP(N36,$C$4:$I$11,2,FALSE),IF(COUNTIF($S$4:$S$11,N36)=1,VLOOKUP(N36,$S$4:$Y$11,2,FALSE),"")))</f>
        <v/>
      </c>
      <c r="P36" s="106"/>
      <c r="Q36" s="175" t="str">
        <f>+IF(P36="","",IF(COUNTIF($C$4:$C$10,P36)=1,VLOOKUP(P36,$C$4:$I$10,2,FALSE),IF(COUNTIF($S$4:$S$10,P36)=1,VLOOKUP(P36,$S$4:$Y$10,2,FALSE),"")))</f>
        <v/>
      </c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6.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7. Vorrunde B</v>
      </c>
      <c r="X36" s="106"/>
      <c r="Y36" s="178" t="str">
        <f>+IF(X36="",$AB$33,IF(COUNTIF($C$4:$C$10,X36)=1,VLOOKUP(X36,$C$4:$I$10,2,FALSE),IF(COUNTIF($S$4:$S$10,X36)=1,VLOOKUP(X36,$S$4:$Y$10,2,FALSE),"")))</f>
        <v>5. Vorrunde B</v>
      </c>
      <c r="AB36" s="130"/>
      <c r="AC36" s="87" t="str">
        <f>+Y24</f>
        <v>Kolodziejczyk</v>
      </c>
      <c r="AD36" s="131" t="str">
        <f>+IF(AX30="","",AX30)</f>
        <v/>
      </c>
      <c r="AE36" s="132" t="str">
        <f>+IF(AW30="","",AW30)</f>
        <v>:</v>
      </c>
      <c r="AF36" s="132" t="str">
        <f>+IF(AV30="","",AV30)</f>
        <v/>
      </c>
      <c r="AG36" s="133" t="str">
        <f>+IF(AX31="","",AX31)</f>
        <v/>
      </c>
      <c r="AH36" s="132" t="str">
        <f>+IF(AW31="","",AW31)</f>
        <v>:</v>
      </c>
      <c r="AI36" s="132" t="str">
        <f>+IF(AV31="","",AV31)</f>
        <v/>
      </c>
      <c r="AJ36" s="133" t="str">
        <f>+IF(AX32="","",AX32)</f>
        <v/>
      </c>
      <c r="AK36" s="132" t="str">
        <f>+IF(AW32="","",AW32)</f>
        <v>:</v>
      </c>
      <c r="AL36" s="134" t="str">
        <f>+IF(AV32="","",AV32)</f>
        <v/>
      </c>
      <c r="AM36" s="133" t="str">
        <f>+IF(AX33="","",AX33)</f>
        <v/>
      </c>
      <c r="AN36" s="132" t="str">
        <f>+IF(AW33="","",AW33)</f>
        <v>:</v>
      </c>
      <c r="AO36" s="134" t="str">
        <f>+IF(AV33="","",AV33)</f>
        <v/>
      </c>
      <c r="AP36" s="132" t="str">
        <f>+IF(AX34="","",AX34)</f>
        <v/>
      </c>
      <c r="AQ36" s="132" t="str">
        <f>+IF(AW34="","",AW34)</f>
        <v>:</v>
      </c>
      <c r="AR36" s="132" t="str">
        <f>+IF(AV34="","",AV34)</f>
        <v/>
      </c>
      <c r="AS36" s="133" t="str">
        <f>+IF(AX35="","",AX35)</f>
        <v/>
      </c>
      <c r="AT36" s="132" t="str">
        <f>+IF(AW35="","",AW35)</f>
        <v>:</v>
      </c>
      <c r="AU36" s="134" t="str">
        <f>+IF(AV35="","",AV35)</f>
        <v/>
      </c>
      <c r="AV36" s="133"/>
      <c r="AW36" s="132"/>
      <c r="AX36" s="13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s="124" customFormat="1" ht="21.2" customHeight="1" x14ac:dyDescent="0.25">
      <c r="A37" s="630"/>
      <c r="B37" s="128">
        <v>0.47569444444444442</v>
      </c>
      <c r="C37" s="106"/>
      <c r="D37" s="171" t="str">
        <f>+IF(C37="","Spiel um Platz 1",IF(COUNTIF($C$4:$C$11,C37)=1,VLOOKUP(C37,$C$4:$I$11,2,FALSE),IF(COUNTIF($S$4:$S$11,C37)=1,VLOOKUP(C37,$S$4:$Y$11,2,FALSE),"")))</f>
        <v>Spiel um Platz 1</v>
      </c>
      <c r="E37" s="106" t="s">
        <v>3</v>
      </c>
      <c r="F37" s="106"/>
      <c r="G37" s="171" t="str">
        <f>+IF(F37="","",IF(COUNTIF($C$4:$C$10,F37)=1,VLOOKUP(F37,$C$4:$I$10,2,FALSE),IF(COUNTIF($S$4:$S$10,F37)=1,VLOOKUP(F37,$S$4:$Y$10,2,FALSE),"")))</f>
        <v/>
      </c>
      <c r="H37" s="106"/>
      <c r="I37" s="171" t="str">
        <f>+IF(H37="","",IF(COUNTIF($C$4:$C$10,H37)=1,VLOOKUP(H37,$C$4:$I$10,2,FALSE),IF(COUNTIF($S$4:$S$10,H37)=1,VLOOKUP(H37,$S$4:$Y$10,2,FALSE),"")))</f>
        <v/>
      </c>
      <c r="J37" s="129">
        <f t="shared" si="14"/>
        <v>0.47569444444444442</v>
      </c>
      <c r="K37" s="106"/>
      <c r="L37" s="171" t="str">
        <f>+IF(K37="","Spiel um Platz 3",IF(COUNTIF($C$4:$C$11,K37)=1,VLOOKUP(K37,$C$4:$I$11,2,FALSE),IF(COUNTIF($S$4:$S$11,K37)=1,VLOOKUP(K37,$S$4:$Y$11,2,FALSE),"")))</f>
        <v>Spiel um Platz 3</v>
      </c>
      <c r="M37" s="106" t="s">
        <v>3</v>
      </c>
      <c r="N37" s="106"/>
      <c r="O37" s="171" t="str">
        <f>+IF(N37="","",IF(COUNTIF($C$4:$C$10,N37)=1,VLOOKUP(N37,$C$4:$I$10,2,FALSE),IF(COUNTIF($S$4:$S$10,N37)=1,VLOOKUP(N37,$S$4:$Y$10,2,FALSE),"")))</f>
        <v/>
      </c>
      <c r="P37" s="106"/>
      <c r="Q37" s="175" t="str">
        <f>+IF(P37="","",IF(COUNTIF($C$4:$C$10,P37)=1,VLOOKUP(P37,$C$4:$I$10,2,FALSE),IF(COUNTIF($S$4:$S$10,P37)=1,VLOOKUP(P37,$S$4:$Y$10,2,FALSE),"")))</f>
        <v/>
      </c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5.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6. Vorrunde B</v>
      </c>
      <c r="X37" s="106"/>
      <c r="Y37" s="178" t="str">
        <f>+IF(X37="",$AB$31,IF(COUNTIF($C$4:$C$10,X37)=1,VLOOKUP(X37,$C$4:$I$10,2,FALSE),IF(COUNTIF($S$4:$S$10,X37)=1,VLOOKUP(X37,$S$4:$Y$10,2,FALSE),"")))</f>
        <v>6. Vorrunde A</v>
      </c>
      <c r="AD37" s="136"/>
    </row>
    <row r="38" spans="1:56" s="124" customFormat="1" ht="21.2" customHeight="1" x14ac:dyDescent="0.25">
      <c r="A38" s="630"/>
      <c r="B38" s="128">
        <v>0.5</v>
      </c>
      <c r="C38" s="106"/>
      <c r="D38" s="171" t="str">
        <f>+IF(C38="","",IF(COUNTIF($C$4:$C$10,C38)=1,VLOOKUP(C38,$C$4:$I$10,2,FALSE),IF(COUNTIF($S$4:$S$10,C38)=1,VLOOKUP(C38,$S$4:$Y$10,2,FALSE),"")))</f>
        <v/>
      </c>
      <c r="E38" s="106" t="s">
        <v>3</v>
      </c>
      <c r="F38" s="106"/>
      <c r="G38" s="171" t="str">
        <f t="shared" si="11"/>
        <v/>
      </c>
      <c r="H38" s="106"/>
      <c r="I38" s="171" t="str">
        <f t="shared" si="12"/>
        <v/>
      </c>
      <c r="J38" s="128">
        <f>+B38</f>
        <v>0.5</v>
      </c>
      <c r="K38" s="106"/>
      <c r="L38" s="171" t="str">
        <f>+IF(K38="","",IF(COUNTIF($C$4:$C$10,K38)=1,VLOOKUP(K38,$C$4:$I$10,2,FALSE),IF(COUNTIF($S$4:$S$10,K38)=1,VLOOKUP(K38,$S$4:$Y$10,2,FALSE),"")))</f>
        <v/>
      </c>
      <c r="M38" s="106" t="s">
        <v>3</v>
      </c>
      <c r="N38" s="106"/>
      <c r="O38" s="171" t="str">
        <f t="shared" si="16"/>
        <v/>
      </c>
      <c r="P38" s="106"/>
      <c r="Q38" s="175" t="str">
        <f t="shared" si="17"/>
        <v/>
      </c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7.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7. Vorrunde B</v>
      </c>
      <c r="X38" s="106"/>
      <c r="Y38" s="178" t="str">
        <f>+IF(X38="",$AB$30,IF(COUNTIF($C$4:$C$10,X38)=1,VLOOKUP(X38,$C$4:$I$10,2,FALSE),IF(COUNTIF($S$4:$S$10,X38)=1,VLOOKUP(X38,$S$4:$Y$10,2,FALSE),"")))</f>
        <v>5. Vorrunde A</v>
      </c>
      <c r="AB38" s="144" t="s">
        <v>30</v>
      </c>
      <c r="AD38" s="136"/>
    </row>
    <row r="39" spans="1:56" s="124" customFormat="1" ht="21.2" customHeight="1" x14ac:dyDescent="0.25">
      <c r="A39" s="630"/>
      <c r="B39" s="128"/>
      <c r="C39" s="106"/>
      <c r="D39" s="171" t="str">
        <f>+IF(C39="","",IF(COUNTIF($C$4:$C$10,C39)=1,VLOOKUP(C39,$C$4:$I$10,2,FALSE),IF(COUNTIF($S$4:$S$10,C39)=1,VLOOKUP(C39,$S$4:$Y$10,2,FALSE),"")))</f>
        <v/>
      </c>
      <c r="E39" s="106" t="s">
        <v>3</v>
      </c>
      <c r="F39" s="106"/>
      <c r="G39" s="171" t="str">
        <f t="shared" si="11"/>
        <v/>
      </c>
      <c r="H39" s="106"/>
      <c r="I39" s="171" t="str">
        <f t="shared" si="12"/>
        <v/>
      </c>
      <c r="J39" s="128">
        <v>0.50347222222222221</v>
      </c>
      <c r="K39" s="106"/>
      <c r="L39" s="171" t="str">
        <f>+IF(K39="",$AB$30,IF(COUNTIF($C$4:$C$11,K39)=1,VLOOKUP(K39,$C$4:$I$11,2,FALSE),IF(COUNTIF($S$4:$S$11,K39)=1,VLOOKUP(K39,$S$4:$Y$11,2,FALSE),"")))</f>
        <v>5.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5. Vorrunde B</v>
      </c>
      <c r="P39" s="106"/>
      <c r="Q39" s="175" t="str">
        <f>+IF(P39="",$AB$35,IF(COUNTIF($C$4:$C$10,P39)=1,VLOOKUP(P39,$C$4:$I$10,2,FALSE),IF(COUNTIF($S$4:$S$10,P39)=1,VLOOKUP(P39,$S$4:$Y$10,2,FALSE),"")))</f>
        <v>7. Vorrunde B</v>
      </c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6.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6. Vorrunde B</v>
      </c>
      <c r="X39" s="106"/>
      <c r="Y39" s="178" t="str">
        <f>+IF(X39="",$AB$32,IF(COUNTIF($C$4:$C$10,X39)=1,VLOOKUP(X39,$C$4:$I$10,2,FALSE),IF(COUNTIF($S$4:$S$10,X39)=1,VLOOKUP(X39,$S$4:$Y$10,2,FALSE),"")))</f>
        <v>7. Vorrunde A</v>
      </c>
      <c r="AB39" s="143" t="s">
        <v>32</v>
      </c>
      <c r="AD39" s="136"/>
    </row>
    <row r="40" spans="1:56" s="124" customFormat="1" ht="21.2" customHeight="1" x14ac:dyDescent="0.25">
      <c r="A40" s="630"/>
      <c r="B40" s="128"/>
      <c r="C40" s="106"/>
      <c r="D40" s="171" t="str">
        <f>+IF(C40="","",IF(COUNTIF($C$4:$C$10,C40)=1,VLOOKUP(C40,$C$4:$I$10,2,FALSE),IF(COUNTIF($S$4:$S$10,C40)=1,VLOOKUP(C40,$S$4:$Y$10,2,FALSE),"")))</f>
        <v/>
      </c>
      <c r="E40" s="106" t="s">
        <v>3</v>
      </c>
      <c r="F40" s="106"/>
      <c r="G40" s="171" t="str">
        <f t="shared" si="11"/>
        <v/>
      </c>
      <c r="H40" s="106"/>
      <c r="I40" s="171" t="str">
        <f t="shared" si="12"/>
        <v/>
      </c>
      <c r="J40" s="128">
        <v>0.52083333333333337</v>
      </c>
      <c r="K40" s="106"/>
      <c r="L40" s="171" t="str">
        <f>+IF(K40="","",IF(COUNTIF($C$4:$C$10,K40)=1,VLOOKUP(K40,$C$4:$I$10,2,FALSE),IF(COUNTIF($S$4:$S$10,K40)=1,VLOOKUP(K40,$S$4:$Y$10,2,FALSE),"")))</f>
        <v/>
      </c>
      <c r="M40" s="106" t="s">
        <v>3</v>
      </c>
      <c r="N40" s="106"/>
      <c r="O40" s="171" t="str">
        <f t="shared" si="16"/>
        <v/>
      </c>
      <c r="P40" s="106"/>
      <c r="Q40" s="175" t="str">
        <f t="shared" si="17"/>
        <v/>
      </c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31</v>
      </c>
      <c r="AC40" s="124" t="s">
        <v>399</v>
      </c>
      <c r="AD40" s="136"/>
    </row>
    <row r="41" spans="1:56" s="124" customFormat="1" ht="21.2" customHeight="1" x14ac:dyDescent="0.25">
      <c r="A41" s="630"/>
      <c r="B41" s="128"/>
      <c r="C41" s="106"/>
      <c r="D41" s="171"/>
      <c r="E41" s="106" t="s">
        <v>3</v>
      </c>
      <c r="F41" s="106"/>
      <c r="G41" s="171"/>
      <c r="H41" s="106"/>
      <c r="I41" s="171"/>
      <c r="J41" s="128">
        <f>+B41</f>
        <v>0</v>
      </c>
      <c r="K41" s="106"/>
      <c r="L41" s="171"/>
      <c r="M41" s="106" t="s">
        <v>3</v>
      </c>
      <c r="N41" s="106"/>
      <c r="O41" s="171"/>
      <c r="P41" s="106"/>
      <c r="Q41" s="175"/>
      <c r="R41" s="128"/>
      <c r="S41" s="106"/>
      <c r="T41" s="171"/>
      <c r="U41" s="106" t="s">
        <v>3</v>
      </c>
      <c r="V41" s="106"/>
      <c r="W41" s="171"/>
      <c r="X41" s="106"/>
      <c r="Y41" s="178"/>
      <c r="AB41" s="143" t="s">
        <v>300</v>
      </c>
      <c r="AC41" s="124" t="s">
        <v>400</v>
      </c>
      <c r="AD41" s="136"/>
    </row>
    <row r="42" spans="1:56" s="124" customFormat="1" ht="21.2" customHeight="1" thickBot="1" x14ac:dyDescent="0.3">
      <c r="A42" s="631"/>
      <c r="B42" s="137"/>
      <c r="C42" s="107"/>
      <c r="D42" s="172"/>
      <c r="E42" s="107" t="s">
        <v>3</v>
      </c>
      <c r="F42" s="107"/>
      <c r="G42" s="172"/>
      <c r="H42" s="107"/>
      <c r="I42" s="172"/>
      <c r="J42" s="137">
        <f>+B42</f>
        <v>0</v>
      </c>
      <c r="K42" s="107"/>
      <c r="L42" s="172"/>
      <c r="M42" s="107" t="s">
        <v>3</v>
      </c>
      <c r="N42" s="107"/>
      <c r="O42" s="172"/>
      <c r="P42" s="107"/>
      <c r="Q42" s="176"/>
      <c r="R42" s="137">
        <f>+B42</f>
        <v>0</v>
      </c>
      <c r="S42" s="107"/>
      <c r="T42" s="172"/>
      <c r="U42" s="107" t="s">
        <v>3</v>
      </c>
      <c r="V42" s="107"/>
      <c r="W42" s="172"/>
      <c r="X42" s="107"/>
      <c r="Y42" s="179"/>
      <c r="AB42" s="145"/>
      <c r="AD42" s="136"/>
    </row>
    <row r="43" spans="1:56" x14ac:dyDescent="0.25">
      <c r="D43" s="96"/>
      <c r="L43" s="96"/>
      <c r="T43" s="96"/>
    </row>
    <row r="44" spans="1:56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2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2310" priority="393" operator="equal">
      <formula>0</formula>
    </cfRule>
  </conditionalFormatting>
  <conditionalFormatting sqref="C38:I39 C41:I42 C40 E40:I40 M40:Q40 C14:Y31 K41:Q42 K38:Q38 J38:J42 S41:Y42 S33:S40 R33:R42 R32:S32 C32:C37 K39:K40">
    <cfRule type="expression" dxfId="2309" priority="385">
      <formula>AND(OR(C14=$M$10,C14=$O$10),AND(NOT(ISBLANK($M$10)),NOT(ISBLANK(C14)),NOT(C14=0)))</formula>
    </cfRule>
    <cfRule type="expression" dxfId="2308" priority="386">
      <formula>AND(OR(C14=$M$9,C14=$O$9),AND(NOT(ISBLANK($M$9)),NOT(ISBLANK(C14)),NOT(C14=0)))</formula>
    </cfRule>
    <cfRule type="expression" dxfId="2307" priority="387">
      <formula>AND(OR(C14=$M$8,C14=$O$8),AND(NOT(ISBLANK($M$8)),NOT(ISBLANK(C14)),NOT(C14=0)))</formula>
    </cfRule>
    <cfRule type="expression" dxfId="2306" priority="388">
      <formula>AND(OR(C14=$M$7,C14=$O$7),AND(NOT(ISBLANK($M$7)),NOT(ISBLANK(C14)),NOT(C14=0)))</formula>
    </cfRule>
    <cfRule type="expression" dxfId="2305" priority="389">
      <formula>AND(OR(C14=$M$6,C14=$O$6),AND(NOT(ISBLANK($M$6)),NOT(ISBLANK(C14)),NOT(C14=0)))</formula>
    </cfRule>
    <cfRule type="expression" dxfId="2304" priority="390">
      <formula>AND(OR(C14=$M$5,C14=$O$5),AND(NOT(ISBLANK($M$5)),NOT(ISBLANK(C14)),NOT(C14=0)))</formula>
    </cfRule>
    <cfRule type="expression" dxfId="2303" priority="391">
      <formula>AND(OR(C14=$M$4,C14=$O$4),AND(NOT(ISBLANK($M$4)),NOT(ISBLANK(C14)),NOT(C14=0)))</formula>
    </cfRule>
    <cfRule type="cellIs" dxfId="2302" priority="392" operator="equal">
      <formula>0</formula>
    </cfRule>
  </conditionalFormatting>
  <conditionalFormatting sqref="D43">
    <cfRule type="expression" dxfId="2301" priority="377">
      <formula>AND(OR(D43=$M$10,D43=$O$10),AND(NOT(ISBLANK($M$10)),NOT(ISBLANK(D43)),NOT(D43=0)))</formula>
    </cfRule>
    <cfRule type="expression" dxfId="2300" priority="378">
      <formula>AND(OR(D43=$M$9,D43=$O$9),AND(NOT(ISBLANK($M$9)),NOT(ISBLANK(D43)),NOT(D43=0)))</formula>
    </cfRule>
    <cfRule type="expression" dxfId="2299" priority="379">
      <formula>AND(OR(D43=$M$8,D43=$O$8),AND(NOT(ISBLANK($M$8)),NOT(ISBLANK(D43)),NOT(D43=0)))</formula>
    </cfRule>
    <cfRule type="expression" dxfId="2298" priority="380">
      <formula>AND(OR(D43=$M$7,D43=$O$7),AND(NOT(ISBLANK($M$7)),NOT(ISBLANK(D43)),NOT(D43=0)))</formula>
    </cfRule>
    <cfRule type="expression" dxfId="2297" priority="381">
      <formula>AND(OR(D43=$M$6,D43=$O$6),AND(NOT(ISBLANK($M$6)),NOT(ISBLANK(D43)),NOT(D43=0)))</formula>
    </cfRule>
    <cfRule type="expression" dxfId="2296" priority="382">
      <formula>AND(OR(D43=$M$5,D43=$O$5),AND(NOT(ISBLANK($M$5)),NOT(ISBLANK(D43)),NOT(D43=0)))</formula>
    </cfRule>
    <cfRule type="expression" dxfId="2295" priority="383">
      <formula>AND(OR(D43=$M$4,D43=$O$4),AND(NOT(ISBLANK($M$4)),NOT(ISBLANK(D43)),NOT(D43=0)))</formula>
    </cfRule>
    <cfRule type="cellIs" dxfId="2294" priority="384" operator="equal">
      <formula>0</formula>
    </cfRule>
  </conditionalFormatting>
  <conditionalFormatting sqref="L43">
    <cfRule type="expression" dxfId="2293" priority="369">
      <formula>AND(OR(L43=$M$10,L43=$O$10),AND(NOT(ISBLANK($M$10)),NOT(ISBLANK(L43)),NOT(L43=0)))</formula>
    </cfRule>
    <cfRule type="expression" dxfId="2292" priority="370">
      <formula>AND(OR(L43=$M$9,L43=$O$9),AND(NOT(ISBLANK($M$9)),NOT(ISBLANK(L43)),NOT(L43=0)))</formula>
    </cfRule>
    <cfRule type="expression" dxfId="2291" priority="371">
      <formula>AND(OR(L43=$M$8,L43=$O$8),AND(NOT(ISBLANK($M$8)),NOT(ISBLANK(L43)),NOT(L43=0)))</formula>
    </cfRule>
    <cfRule type="expression" dxfId="2290" priority="372">
      <formula>AND(OR(L43=$M$7,L43=$O$7),AND(NOT(ISBLANK($M$7)),NOT(ISBLANK(L43)),NOT(L43=0)))</formula>
    </cfRule>
    <cfRule type="expression" dxfId="2289" priority="373">
      <formula>AND(OR(L43=$M$6,L43=$O$6),AND(NOT(ISBLANK($M$6)),NOT(ISBLANK(L43)),NOT(L43=0)))</formula>
    </cfRule>
    <cfRule type="expression" dxfId="2288" priority="374">
      <formula>AND(OR(L43=$M$5,L43=$O$5),AND(NOT(ISBLANK($M$5)),NOT(ISBLANK(L43)),NOT(L43=0)))</formula>
    </cfRule>
    <cfRule type="expression" dxfId="2287" priority="375">
      <formula>AND(OR(L43=$M$4,L43=$O$4),AND(NOT(ISBLANK($M$4)),NOT(ISBLANK(L43)),NOT(L43=0)))</formula>
    </cfRule>
    <cfRule type="cellIs" dxfId="2286" priority="376" operator="equal">
      <formula>0</formula>
    </cfRule>
  </conditionalFormatting>
  <conditionalFormatting sqref="T43">
    <cfRule type="expression" dxfId="2285" priority="361">
      <formula>AND(OR(T43=$M$10,T43=$O$10),AND(NOT(ISBLANK($M$10)),NOT(ISBLANK(T43)),NOT(T43=0)))</formula>
    </cfRule>
    <cfRule type="expression" dxfId="2284" priority="362">
      <formula>AND(OR(T43=$M$9,T43=$O$9),AND(NOT(ISBLANK($M$9)),NOT(ISBLANK(T43)),NOT(T43=0)))</formula>
    </cfRule>
    <cfRule type="expression" dxfId="2283" priority="363">
      <formula>AND(OR(T43=$M$8,T43=$O$8),AND(NOT(ISBLANK($M$8)),NOT(ISBLANK(T43)),NOT(T43=0)))</formula>
    </cfRule>
    <cfRule type="expression" dxfId="2282" priority="364">
      <formula>AND(OR(T43=$M$7,T43=$O$7),AND(NOT(ISBLANK($M$7)),NOT(ISBLANK(T43)),NOT(T43=0)))</formula>
    </cfRule>
    <cfRule type="expression" dxfId="2281" priority="365">
      <formula>AND(OR(T43=$M$6,T43=$O$6),AND(NOT(ISBLANK($M$6)),NOT(ISBLANK(T43)),NOT(T43=0)))</formula>
    </cfRule>
    <cfRule type="expression" dxfId="2280" priority="366">
      <formula>AND(OR(T43=$M$5,T43=$O$5),AND(NOT(ISBLANK($M$5)),NOT(ISBLANK(T43)),NOT(T43=0)))</formula>
    </cfRule>
    <cfRule type="expression" dxfId="2279" priority="367">
      <formula>AND(OR(T43=$M$4,T43=$O$4),AND(NOT(ISBLANK($M$4)),NOT(ISBLANK(T43)),NOT(T43=0)))</formula>
    </cfRule>
    <cfRule type="cellIs" dxfId="2278" priority="368" operator="equal">
      <formula>0</formula>
    </cfRule>
  </conditionalFormatting>
  <conditionalFormatting sqref="U32:W32 W33 W35">
    <cfRule type="expression" dxfId="2277" priority="353">
      <formula>AND(OR(U32=$M$10,U32=$O$10),AND(NOT(ISBLANK($M$10)),NOT(ISBLANK(U32)),NOT(U32=0)))</formula>
    </cfRule>
    <cfRule type="expression" dxfId="2276" priority="354">
      <formula>AND(OR(U32=$M$9,U32=$O$9),AND(NOT(ISBLANK($M$9)),NOT(ISBLANK(U32)),NOT(U32=0)))</formula>
    </cfRule>
    <cfRule type="expression" dxfId="2275" priority="355">
      <formula>AND(OR(U32=$M$8,U32=$O$8),AND(NOT(ISBLANK($M$8)),NOT(ISBLANK(U32)),NOT(U32=0)))</formula>
    </cfRule>
    <cfRule type="expression" dxfId="2274" priority="356">
      <formula>AND(OR(U32=$M$7,U32=$O$7),AND(NOT(ISBLANK($M$7)),NOT(ISBLANK(U32)),NOT(U32=0)))</formula>
    </cfRule>
    <cfRule type="expression" dxfId="2273" priority="357">
      <formula>AND(OR(U32=$M$6,U32=$O$6),AND(NOT(ISBLANK($M$6)),NOT(ISBLANK(U32)),NOT(U32=0)))</formula>
    </cfRule>
    <cfRule type="expression" dxfId="2272" priority="358">
      <formula>AND(OR(U32=$M$5,U32=$O$5),AND(NOT(ISBLANK($M$5)),NOT(ISBLANK(U32)),NOT(U32=0)))</formula>
    </cfRule>
    <cfRule type="expression" dxfId="2271" priority="359">
      <formula>AND(OR(U32=$M$4,U32=$O$4),AND(NOT(ISBLANK($M$4)),NOT(ISBLANK(U32)),NOT(U32=0)))</formula>
    </cfRule>
    <cfRule type="cellIs" dxfId="2270" priority="360" operator="equal">
      <formula>0</formula>
    </cfRule>
  </conditionalFormatting>
  <conditionalFormatting sqref="T32:T34">
    <cfRule type="expression" dxfId="2269" priority="345">
      <formula>AND(OR(T32=$M$10,T32=$O$10),AND(NOT(ISBLANK($M$10)),NOT(ISBLANK(T32)),NOT(T32=0)))</formula>
    </cfRule>
    <cfRule type="expression" dxfId="2268" priority="346">
      <formula>AND(OR(T32=$M$9,T32=$O$9),AND(NOT(ISBLANK($M$9)),NOT(ISBLANK(T32)),NOT(T32=0)))</formula>
    </cfRule>
    <cfRule type="expression" dxfId="2267" priority="347">
      <formula>AND(OR(T32=$M$8,T32=$O$8),AND(NOT(ISBLANK($M$8)),NOT(ISBLANK(T32)),NOT(T32=0)))</formula>
    </cfRule>
    <cfRule type="expression" dxfId="2266" priority="348">
      <formula>AND(OR(T32=$M$7,T32=$O$7),AND(NOT(ISBLANK($M$7)),NOT(ISBLANK(T32)),NOT(T32=0)))</formula>
    </cfRule>
    <cfRule type="expression" dxfId="2265" priority="349">
      <formula>AND(OR(T32=$M$6,T32=$O$6),AND(NOT(ISBLANK($M$6)),NOT(ISBLANK(T32)),NOT(T32=0)))</formula>
    </cfRule>
    <cfRule type="expression" dxfId="2264" priority="350">
      <formula>AND(OR(T32=$M$5,T32=$O$5),AND(NOT(ISBLANK($M$5)),NOT(ISBLANK(T32)),NOT(T32=0)))</formula>
    </cfRule>
    <cfRule type="expression" dxfId="2263" priority="351">
      <formula>AND(OR(T32=$M$4,T32=$O$4),AND(NOT(ISBLANK($M$4)),NOT(ISBLANK(T32)),NOT(T32=0)))</formula>
    </cfRule>
    <cfRule type="cellIs" dxfId="2262" priority="352" operator="equal">
      <formula>0</formula>
    </cfRule>
  </conditionalFormatting>
  <conditionalFormatting sqref="J34:J35">
    <cfRule type="expression" dxfId="2261" priority="337">
      <formula>AND(OR(J34=$M$10,J34=$O$10),AND(NOT(ISBLANK($M$10)),NOT(ISBLANK(J34)),NOT(J34=0)))</formula>
    </cfRule>
    <cfRule type="expression" dxfId="2260" priority="338">
      <formula>AND(OR(J34=$M$9,J34=$O$9),AND(NOT(ISBLANK($M$9)),NOT(ISBLANK(J34)),NOT(J34=0)))</formula>
    </cfRule>
    <cfRule type="expression" dxfId="2259" priority="339">
      <formula>AND(OR(J34=$M$8,J34=$O$8),AND(NOT(ISBLANK($M$8)),NOT(ISBLANK(J34)),NOT(J34=0)))</formula>
    </cfRule>
    <cfRule type="expression" dxfId="2258" priority="340">
      <formula>AND(OR(J34=$M$7,J34=$O$7),AND(NOT(ISBLANK($M$7)),NOT(ISBLANK(J34)),NOT(J34=0)))</formula>
    </cfRule>
    <cfRule type="expression" dxfId="2257" priority="341">
      <formula>AND(OR(J34=$M$6,J34=$O$6),AND(NOT(ISBLANK($M$6)),NOT(ISBLANK(J34)),NOT(J34=0)))</formula>
    </cfRule>
    <cfRule type="expression" dxfId="2256" priority="342">
      <formula>AND(OR(J34=$M$5,J34=$O$5),AND(NOT(ISBLANK($M$5)),NOT(ISBLANK(J34)),NOT(J34=0)))</formula>
    </cfRule>
    <cfRule type="expression" dxfId="2255" priority="343">
      <formula>AND(OR(J34=$M$4,J34=$O$4),AND(NOT(ISBLANK($M$4)),NOT(ISBLANK(J34)),NOT(J34=0)))</formula>
    </cfRule>
    <cfRule type="cellIs" dxfId="2254" priority="344" operator="equal">
      <formula>0</formula>
    </cfRule>
  </conditionalFormatting>
  <conditionalFormatting sqref="D44">
    <cfRule type="expression" dxfId="2253" priority="329">
      <formula>AND(OR(D44=$M$10,D44=$O$10),AND(NOT(ISBLANK($M$10)),NOT(ISBLANK(D44)),NOT(D44=0)))</formula>
    </cfRule>
    <cfRule type="expression" dxfId="2252" priority="330">
      <formula>AND(OR(D44=$M$9,D44=$O$9),AND(NOT(ISBLANK($M$9)),NOT(ISBLANK(D44)),NOT(D44=0)))</formula>
    </cfRule>
    <cfRule type="expression" dxfId="2251" priority="331">
      <formula>AND(OR(D44=$M$8,D44=$O$8),AND(NOT(ISBLANK($M$8)),NOT(ISBLANK(D44)),NOT(D44=0)))</formula>
    </cfRule>
    <cfRule type="expression" dxfId="2250" priority="332">
      <formula>AND(OR(D44=$M$7,D44=$O$7),AND(NOT(ISBLANK($M$7)),NOT(ISBLANK(D44)),NOT(D44=0)))</formula>
    </cfRule>
    <cfRule type="expression" dxfId="2249" priority="333">
      <formula>AND(OR(D44=$M$6,D44=$O$6),AND(NOT(ISBLANK($M$6)),NOT(ISBLANK(D44)),NOT(D44=0)))</formula>
    </cfRule>
    <cfRule type="expression" dxfId="2248" priority="334">
      <formula>AND(OR(D44=$M$5,D44=$O$5),AND(NOT(ISBLANK($M$5)),NOT(ISBLANK(D44)),NOT(D44=0)))</formula>
    </cfRule>
    <cfRule type="expression" dxfId="2247" priority="335">
      <formula>AND(OR(D44=$M$4,D44=$O$4),AND(NOT(ISBLANK($M$4)),NOT(ISBLANK(D44)),NOT(D44=0)))</formula>
    </cfRule>
    <cfRule type="cellIs" dxfId="2246" priority="336" operator="equal">
      <formula>0</formula>
    </cfRule>
  </conditionalFormatting>
  <conditionalFormatting sqref="L44">
    <cfRule type="expression" dxfId="2245" priority="321">
      <formula>AND(OR(L44=$M$10,L44=$O$10),AND(NOT(ISBLANK($M$10)),NOT(ISBLANK(L44)),NOT(L44=0)))</formula>
    </cfRule>
    <cfRule type="expression" dxfId="2244" priority="322">
      <formula>AND(OR(L44=$M$9,L44=$O$9),AND(NOT(ISBLANK($M$9)),NOT(ISBLANK(L44)),NOT(L44=0)))</formula>
    </cfRule>
    <cfRule type="expression" dxfId="2243" priority="323">
      <formula>AND(OR(L44=$M$8,L44=$O$8),AND(NOT(ISBLANK($M$8)),NOT(ISBLANK(L44)),NOT(L44=0)))</formula>
    </cfRule>
    <cfRule type="expression" dxfId="2242" priority="324">
      <formula>AND(OR(L44=$M$7,L44=$O$7),AND(NOT(ISBLANK($M$7)),NOT(ISBLANK(L44)),NOT(L44=0)))</formula>
    </cfRule>
    <cfRule type="expression" dxfId="2241" priority="325">
      <formula>AND(OR(L44=$M$6,L44=$O$6),AND(NOT(ISBLANK($M$6)),NOT(ISBLANK(L44)),NOT(L44=0)))</formula>
    </cfRule>
    <cfRule type="expression" dxfId="2240" priority="326">
      <formula>AND(OR(L44=$M$5,L44=$O$5),AND(NOT(ISBLANK($M$5)),NOT(ISBLANK(L44)),NOT(L44=0)))</formula>
    </cfRule>
    <cfRule type="expression" dxfId="2239" priority="327">
      <formula>AND(OR(L44=$M$4,L44=$O$4),AND(NOT(ISBLANK($M$4)),NOT(ISBLANK(L44)),NOT(L44=0)))</formula>
    </cfRule>
    <cfRule type="cellIs" dxfId="2238" priority="328" operator="equal">
      <formula>0</formula>
    </cfRule>
  </conditionalFormatting>
  <conditionalFormatting sqref="T44">
    <cfRule type="expression" dxfId="2237" priority="313">
      <formula>AND(OR(T44=$M$10,T44=$O$10),AND(NOT(ISBLANK($M$10)),NOT(ISBLANK(T44)),NOT(T44=0)))</formula>
    </cfRule>
    <cfRule type="expression" dxfId="2236" priority="314">
      <formula>AND(OR(T44=$M$9,T44=$O$9),AND(NOT(ISBLANK($M$9)),NOT(ISBLANK(T44)),NOT(T44=0)))</formula>
    </cfRule>
    <cfRule type="expression" dxfId="2235" priority="315">
      <formula>AND(OR(T44=$M$8,T44=$O$8),AND(NOT(ISBLANK($M$8)),NOT(ISBLANK(T44)),NOT(T44=0)))</formula>
    </cfRule>
    <cfRule type="expression" dxfId="2234" priority="316">
      <formula>AND(OR(T44=$M$7,T44=$O$7),AND(NOT(ISBLANK($M$7)),NOT(ISBLANK(T44)),NOT(T44=0)))</formula>
    </cfRule>
    <cfRule type="expression" dxfId="2233" priority="317">
      <formula>AND(OR(T44=$M$6,T44=$O$6),AND(NOT(ISBLANK($M$6)),NOT(ISBLANK(T44)),NOT(T44=0)))</formula>
    </cfRule>
    <cfRule type="expression" dxfId="2232" priority="318">
      <formula>AND(OR(T44=$M$5,T44=$O$5),AND(NOT(ISBLANK($M$5)),NOT(ISBLANK(T44)),NOT(T44=0)))</formula>
    </cfRule>
    <cfRule type="expression" dxfId="2231" priority="319">
      <formula>AND(OR(T44=$M$4,T44=$O$4),AND(NOT(ISBLANK($M$4)),NOT(ISBLANK(T44)),NOT(T44=0)))</formula>
    </cfRule>
    <cfRule type="cellIs" dxfId="2230" priority="320" operator="equal">
      <formula>0</formula>
    </cfRule>
  </conditionalFormatting>
  <conditionalFormatting sqref="U39:V40 U33:V34 U36:V37 X32:Y40">
    <cfRule type="expression" dxfId="2229" priority="305">
      <formula>AND(OR(U32=$M$10,U32=$O$10),AND(NOT(ISBLANK($M$10)),NOT(ISBLANK(U32)),NOT(U32=0)))</formula>
    </cfRule>
    <cfRule type="expression" dxfId="2228" priority="306">
      <formula>AND(OR(U32=$M$9,U32=$O$9),AND(NOT(ISBLANK($M$9)),NOT(ISBLANK(U32)),NOT(U32=0)))</formula>
    </cfRule>
    <cfRule type="expression" dxfId="2227" priority="307">
      <formula>AND(OR(U32=$M$8,U32=$O$8),AND(NOT(ISBLANK($M$8)),NOT(ISBLANK(U32)),NOT(U32=0)))</formula>
    </cfRule>
    <cfRule type="expression" dxfId="2226" priority="308">
      <formula>AND(OR(U32=$M$7,U32=$O$7),AND(NOT(ISBLANK($M$7)),NOT(ISBLANK(U32)),NOT(U32=0)))</formula>
    </cfRule>
    <cfRule type="expression" dxfId="2225" priority="309">
      <formula>AND(OR(U32=$M$6,U32=$O$6),AND(NOT(ISBLANK($M$6)),NOT(ISBLANK(U32)),NOT(U32=0)))</formula>
    </cfRule>
    <cfRule type="expression" dxfId="2224" priority="310">
      <formula>AND(OR(U32=$M$5,U32=$O$5),AND(NOT(ISBLANK($M$5)),NOT(ISBLANK(U32)),NOT(U32=0)))</formula>
    </cfRule>
    <cfRule type="expression" dxfId="2223" priority="311">
      <formula>AND(OR(U32=$M$4,U32=$O$4),AND(NOT(ISBLANK($M$4)),NOT(ISBLANK(U32)),NOT(U32=0)))</formula>
    </cfRule>
    <cfRule type="cellIs" dxfId="2222" priority="312" operator="equal">
      <formula>0</formula>
    </cfRule>
  </conditionalFormatting>
  <conditionalFormatting sqref="E36:I36 K36">
    <cfRule type="expression" dxfId="2221" priority="297">
      <formula>AND(OR(E36=$M$10,E36=$O$10),AND(NOT(ISBLANK($M$10)),NOT(ISBLANK(E36)),NOT(E36=0)))</formula>
    </cfRule>
    <cfRule type="expression" dxfId="2220" priority="298">
      <formula>AND(OR(E36=$M$9,E36=$O$9),AND(NOT(ISBLANK($M$9)),NOT(ISBLANK(E36)),NOT(E36=0)))</formula>
    </cfRule>
    <cfRule type="expression" dxfId="2219" priority="299">
      <formula>AND(OR(E36=$M$8,E36=$O$8),AND(NOT(ISBLANK($M$8)),NOT(ISBLANK(E36)),NOT(E36=0)))</formula>
    </cfRule>
    <cfRule type="expression" dxfId="2218" priority="300">
      <formula>AND(OR(E36=$M$7,E36=$O$7),AND(NOT(ISBLANK($M$7)),NOT(ISBLANK(E36)),NOT(E36=0)))</formula>
    </cfRule>
    <cfRule type="expression" dxfId="2217" priority="301">
      <formula>AND(OR(E36=$M$6,E36=$O$6),AND(NOT(ISBLANK($M$6)),NOT(ISBLANK(E36)),NOT(E36=0)))</formula>
    </cfRule>
    <cfRule type="expression" dxfId="2216" priority="302">
      <formula>AND(OR(E36=$M$5,E36=$O$5),AND(NOT(ISBLANK($M$5)),NOT(ISBLANK(E36)),NOT(E36=0)))</formula>
    </cfRule>
    <cfRule type="expression" dxfId="2215" priority="303">
      <formula>AND(OR(E36=$M$4,E36=$O$4),AND(NOT(ISBLANK($M$4)),NOT(ISBLANK(E36)),NOT(E36=0)))</formula>
    </cfRule>
    <cfRule type="cellIs" dxfId="2214" priority="304" operator="equal">
      <formula>0</formula>
    </cfRule>
  </conditionalFormatting>
  <conditionalFormatting sqref="D45">
    <cfRule type="expression" dxfId="2213" priority="289">
      <formula>AND(OR(D45=$M$10,D45=$O$10),AND(NOT(ISBLANK($M$10)),NOT(ISBLANK(D45)),NOT(D45=0)))</formula>
    </cfRule>
    <cfRule type="expression" dxfId="2212" priority="290">
      <formula>AND(OR(D45=$M$9,D45=$O$9),AND(NOT(ISBLANK($M$9)),NOT(ISBLANK(D45)),NOT(D45=0)))</formula>
    </cfRule>
    <cfRule type="expression" dxfId="2211" priority="291">
      <formula>AND(OR(D45=$M$8,D45=$O$8),AND(NOT(ISBLANK($M$8)),NOT(ISBLANK(D45)),NOT(D45=0)))</formula>
    </cfRule>
    <cfRule type="expression" dxfId="2210" priority="292">
      <formula>AND(OR(D45=$M$7,D45=$O$7),AND(NOT(ISBLANK($M$7)),NOT(ISBLANK(D45)),NOT(D45=0)))</formula>
    </cfRule>
    <cfRule type="expression" dxfId="2209" priority="293">
      <formula>AND(OR(D45=$M$6,D45=$O$6),AND(NOT(ISBLANK($M$6)),NOT(ISBLANK(D45)),NOT(D45=0)))</formula>
    </cfRule>
    <cfRule type="expression" dxfId="2208" priority="294">
      <formula>AND(OR(D45=$M$5,D45=$O$5),AND(NOT(ISBLANK($M$5)),NOT(ISBLANK(D45)),NOT(D45=0)))</formula>
    </cfRule>
    <cfRule type="expression" dxfId="2207" priority="295">
      <formula>AND(OR(D45=$M$4,D45=$O$4),AND(NOT(ISBLANK($M$4)),NOT(ISBLANK(D45)),NOT(D45=0)))</formula>
    </cfRule>
    <cfRule type="cellIs" dxfId="2206" priority="296" operator="equal">
      <formula>0</formula>
    </cfRule>
  </conditionalFormatting>
  <conditionalFormatting sqref="L45">
    <cfRule type="expression" dxfId="2205" priority="281">
      <formula>AND(OR(L45=$M$10,L45=$O$10),AND(NOT(ISBLANK($M$10)),NOT(ISBLANK(L45)),NOT(L45=0)))</formula>
    </cfRule>
    <cfRule type="expression" dxfId="2204" priority="282">
      <formula>AND(OR(L45=$M$9,L45=$O$9),AND(NOT(ISBLANK($M$9)),NOT(ISBLANK(L45)),NOT(L45=0)))</formula>
    </cfRule>
    <cfRule type="expression" dxfId="2203" priority="283">
      <formula>AND(OR(L45=$M$8,L45=$O$8),AND(NOT(ISBLANK($M$8)),NOT(ISBLANK(L45)),NOT(L45=0)))</formula>
    </cfRule>
    <cfRule type="expression" dxfId="2202" priority="284">
      <formula>AND(OR(L45=$M$7,L45=$O$7),AND(NOT(ISBLANK($M$7)),NOT(ISBLANK(L45)),NOT(L45=0)))</formula>
    </cfRule>
    <cfRule type="expression" dxfId="2201" priority="285">
      <formula>AND(OR(L45=$M$6,L45=$O$6),AND(NOT(ISBLANK($M$6)),NOT(ISBLANK(L45)),NOT(L45=0)))</formula>
    </cfRule>
    <cfRule type="expression" dxfId="2200" priority="286">
      <formula>AND(OR(L45=$M$5,L45=$O$5),AND(NOT(ISBLANK($M$5)),NOT(ISBLANK(L45)),NOT(L45=0)))</formula>
    </cfRule>
    <cfRule type="expression" dxfId="2199" priority="287">
      <formula>AND(OR(L45=$M$4,L45=$O$4),AND(NOT(ISBLANK($M$4)),NOT(ISBLANK(L45)),NOT(L45=0)))</formula>
    </cfRule>
    <cfRule type="cellIs" dxfId="2198" priority="288" operator="equal">
      <formula>0</formula>
    </cfRule>
  </conditionalFormatting>
  <conditionalFormatting sqref="T45">
    <cfRule type="expression" dxfId="2197" priority="273">
      <formula>AND(OR(T45=$M$10,T45=$O$10),AND(NOT(ISBLANK($M$10)),NOT(ISBLANK(T45)),NOT(T45=0)))</formula>
    </cfRule>
    <cfRule type="expression" dxfId="2196" priority="274">
      <formula>AND(OR(T45=$M$9,T45=$O$9),AND(NOT(ISBLANK($M$9)),NOT(ISBLANK(T45)),NOT(T45=0)))</formula>
    </cfRule>
    <cfRule type="expression" dxfId="2195" priority="275">
      <formula>AND(OR(T45=$M$8,T45=$O$8),AND(NOT(ISBLANK($M$8)),NOT(ISBLANK(T45)),NOT(T45=0)))</formula>
    </cfRule>
    <cfRule type="expression" dxfId="2194" priority="276">
      <formula>AND(OR(T45=$M$7,T45=$O$7),AND(NOT(ISBLANK($M$7)),NOT(ISBLANK(T45)),NOT(T45=0)))</formula>
    </cfRule>
    <cfRule type="expression" dxfId="2193" priority="277">
      <formula>AND(OR(T45=$M$6,T45=$O$6),AND(NOT(ISBLANK($M$6)),NOT(ISBLANK(T45)),NOT(T45=0)))</formula>
    </cfRule>
    <cfRule type="expression" dxfId="2192" priority="278">
      <formula>AND(OR(T45=$M$5,T45=$O$5),AND(NOT(ISBLANK($M$5)),NOT(ISBLANK(T45)),NOT(T45=0)))</formula>
    </cfRule>
    <cfRule type="expression" dxfId="2191" priority="279">
      <formula>AND(OR(T45=$M$4,T45=$O$4),AND(NOT(ISBLANK($M$4)),NOT(ISBLANK(T45)),NOT(T45=0)))</formula>
    </cfRule>
    <cfRule type="cellIs" dxfId="2190" priority="280" operator="equal">
      <formula>0</formula>
    </cfRule>
  </conditionalFormatting>
  <conditionalFormatting sqref="D40">
    <cfRule type="expression" dxfId="2189" priority="265">
      <formula>AND(OR(D40=$M$10,D40=$O$10),AND(NOT(ISBLANK($M$10)),NOT(ISBLANK(D40)),NOT(D40=0)))</formula>
    </cfRule>
    <cfRule type="expression" dxfId="2188" priority="266">
      <formula>AND(OR(D40=$M$9,D40=$O$9),AND(NOT(ISBLANK($M$9)),NOT(ISBLANK(D40)),NOT(D40=0)))</formula>
    </cfRule>
    <cfRule type="expression" dxfId="2187" priority="267">
      <formula>AND(OR(D40=$M$8,D40=$O$8),AND(NOT(ISBLANK($M$8)),NOT(ISBLANK(D40)),NOT(D40=0)))</formula>
    </cfRule>
    <cfRule type="expression" dxfId="2186" priority="268">
      <formula>AND(OR(D40=$M$7,D40=$O$7),AND(NOT(ISBLANK($M$7)),NOT(ISBLANK(D40)),NOT(D40=0)))</formula>
    </cfRule>
    <cfRule type="expression" dxfId="2185" priority="269">
      <formula>AND(OR(D40=$M$6,D40=$O$6),AND(NOT(ISBLANK($M$6)),NOT(ISBLANK(D40)),NOT(D40=0)))</formula>
    </cfRule>
    <cfRule type="expression" dxfId="2184" priority="270">
      <formula>AND(OR(D40=$M$5,D40=$O$5),AND(NOT(ISBLANK($M$5)),NOT(ISBLANK(D40)),NOT(D40=0)))</formula>
    </cfRule>
    <cfRule type="expression" dxfId="2183" priority="271">
      <formula>AND(OR(D40=$M$4,D40=$O$4),AND(NOT(ISBLANK($M$4)),NOT(ISBLANK(D40)),NOT(D40=0)))</formula>
    </cfRule>
    <cfRule type="cellIs" dxfId="2182" priority="272" operator="equal">
      <formula>0</formula>
    </cfRule>
  </conditionalFormatting>
  <conditionalFormatting sqref="L40">
    <cfRule type="expression" dxfId="2181" priority="257">
      <formula>AND(OR(L40=$M$10,L40=$O$10),AND(NOT(ISBLANK($M$10)),NOT(ISBLANK(L40)),NOT(L40=0)))</formula>
    </cfRule>
    <cfRule type="expression" dxfId="2180" priority="258">
      <formula>AND(OR(L40=$M$9,L40=$O$9),AND(NOT(ISBLANK($M$9)),NOT(ISBLANK(L40)),NOT(L40=0)))</formula>
    </cfRule>
    <cfRule type="expression" dxfId="2179" priority="259">
      <formula>AND(OR(L40=$M$8,L40=$O$8),AND(NOT(ISBLANK($M$8)),NOT(ISBLANK(L40)),NOT(L40=0)))</formula>
    </cfRule>
    <cfRule type="expression" dxfId="2178" priority="260">
      <formula>AND(OR(L40=$M$7,L40=$O$7),AND(NOT(ISBLANK($M$7)),NOT(ISBLANK(L40)),NOT(L40=0)))</formula>
    </cfRule>
    <cfRule type="expression" dxfId="2177" priority="261">
      <formula>AND(OR(L40=$M$6,L40=$O$6),AND(NOT(ISBLANK($M$6)),NOT(ISBLANK(L40)),NOT(L40=0)))</formula>
    </cfRule>
    <cfRule type="expression" dxfId="2176" priority="262">
      <formula>AND(OR(L40=$M$5,L40=$O$5),AND(NOT(ISBLANK($M$5)),NOT(ISBLANK(L40)),NOT(L40=0)))</formula>
    </cfRule>
    <cfRule type="expression" dxfId="2175" priority="263">
      <formula>AND(OR(L40=$M$4,L40=$O$4),AND(NOT(ISBLANK($M$4)),NOT(ISBLANK(L40)),NOT(L40=0)))</formula>
    </cfRule>
    <cfRule type="cellIs" dxfId="2174" priority="264" operator="equal">
      <formula>0</formula>
    </cfRule>
  </conditionalFormatting>
  <conditionalFormatting sqref="L37">
    <cfRule type="expression" dxfId="2173" priority="249">
      <formula>AND(OR(L37=$M$10,L37=$O$10),AND(NOT(ISBLANK($M$10)),NOT(ISBLANK(L37)),NOT(L37=0)))</formula>
    </cfRule>
    <cfRule type="expression" dxfId="2172" priority="250">
      <formula>AND(OR(L37=$M$9,L37=$O$9),AND(NOT(ISBLANK($M$9)),NOT(ISBLANK(L37)),NOT(L37=0)))</formula>
    </cfRule>
    <cfRule type="expression" dxfId="2171" priority="251">
      <formula>AND(OR(L37=$M$8,L37=$O$8),AND(NOT(ISBLANK($M$8)),NOT(ISBLANK(L37)),NOT(L37=0)))</formula>
    </cfRule>
    <cfRule type="expression" dxfId="2170" priority="252">
      <formula>AND(OR(L37=$M$7,L37=$O$7),AND(NOT(ISBLANK($M$7)),NOT(ISBLANK(L37)),NOT(L37=0)))</formula>
    </cfRule>
    <cfRule type="expression" dxfId="2169" priority="253">
      <formula>AND(OR(L37=$M$6,L37=$O$6),AND(NOT(ISBLANK($M$6)),NOT(ISBLANK(L37)),NOT(L37=0)))</formula>
    </cfRule>
    <cfRule type="expression" dxfId="2168" priority="254">
      <formula>AND(OR(L37=$M$5,L37=$O$5),AND(NOT(ISBLANK($M$5)),NOT(ISBLANK(L37)),NOT(L37=0)))</formula>
    </cfRule>
    <cfRule type="expression" dxfId="2167" priority="255">
      <formula>AND(OR(L37=$M$4,L37=$O$4),AND(NOT(ISBLANK($M$4)),NOT(ISBLANK(L37)),NOT(L37=0)))</formula>
    </cfRule>
    <cfRule type="cellIs" dxfId="2166" priority="256" operator="equal">
      <formula>0</formula>
    </cfRule>
  </conditionalFormatting>
  <conditionalFormatting sqref="T35:T37">
    <cfRule type="expression" dxfId="2165" priority="241">
      <formula>AND(OR(T35=$M$10,T35=$O$10),AND(NOT(ISBLANK($M$10)),NOT(ISBLANK(T35)),NOT(T35=0)))</formula>
    </cfRule>
    <cfRule type="expression" dxfId="2164" priority="242">
      <formula>AND(OR(T35=$M$9,T35=$O$9),AND(NOT(ISBLANK($M$9)),NOT(ISBLANK(T35)),NOT(T35=0)))</formula>
    </cfRule>
    <cfRule type="expression" dxfId="2163" priority="243">
      <formula>AND(OR(T35=$M$8,T35=$O$8),AND(NOT(ISBLANK($M$8)),NOT(ISBLANK(T35)),NOT(T35=0)))</formula>
    </cfRule>
    <cfRule type="expression" dxfId="2162" priority="244">
      <formula>AND(OR(T35=$M$7,T35=$O$7),AND(NOT(ISBLANK($M$7)),NOT(ISBLANK(T35)),NOT(T35=0)))</formula>
    </cfRule>
    <cfRule type="expression" dxfId="2161" priority="245">
      <formula>AND(OR(T35=$M$6,T35=$O$6),AND(NOT(ISBLANK($M$6)),NOT(ISBLANK(T35)),NOT(T35=0)))</formula>
    </cfRule>
    <cfRule type="expression" dxfId="2160" priority="246">
      <formula>AND(OR(T35=$M$5,T35=$O$5),AND(NOT(ISBLANK($M$5)),NOT(ISBLANK(T35)),NOT(T35=0)))</formula>
    </cfRule>
    <cfRule type="expression" dxfId="2159" priority="247">
      <formula>AND(OR(T35=$M$4,T35=$O$4),AND(NOT(ISBLANK($M$4)),NOT(ISBLANK(T35)),NOT(T35=0)))</formula>
    </cfRule>
    <cfRule type="cellIs" dxfId="2158" priority="248" operator="equal">
      <formula>0</formula>
    </cfRule>
  </conditionalFormatting>
  <conditionalFormatting sqref="T38:T40">
    <cfRule type="expression" dxfId="2157" priority="233">
      <formula>AND(OR(T38=$M$10,T38=$O$10),AND(NOT(ISBLANK($M$10)),NOT(ISBLANK(T38)),NOT(T38=0)))</formula>
    </cfRule>
    <cfRule type="expression" dxfId="2156" priority="234">
      <formula>AND(OR(T38=$M$9,T38=$O$9),AND(NOT(ISBLANK($M$9)),NOT(ISBLANK(T38)),NOT(T38=0)))</formula>
    </cfRule>
    <cfRule type="expression" dxfId="2155" priority="235">
      <formula>AND(OR(T38=$M$8,T38=$O$8),AND(NOT(ISBLANK($M$8)),NOT(ISBLANK(T38)),NOT(T38=0)))</formula>
    </cfRule>
    <cfRule type="expression" dxfId="2154" priority="236">
      <formula>AND(OR(T38=$M$7,T38=$O$7),AND(NOT(ISBLANK($M$7)),NOT(ISBLANK(T38)),NOT(T38=0)))</formula>
    </cfRule>
    <cfRule type="expression" dxfId="2153" priority="237">
      <formula>AND(OR(T38=$M$6,T38=$O$6),AND(NOT(ISBLANK($M$6)),NOT(ISBLANK(T38)),NOT(T38=0)))</formula>
    </cfRule>
    <cfRule type="expression" dxfId="2152" priority="238">
      <formula>AND(OR(T38=$M$5,T38=$O$5),AND(NOT(ISBLANK($M$5)),NOT(ISBLANK(T38)),NOT(T38=0)))</formula>
    </cfRule>
    <cfRule type="expression" dxfId="2151" priority="239">
      <formula>AND(OR(T38=$M$4,T38=$O$4),AND(NOT(ISBLANK($M$4)),NOT(ISBLANK(T38)),NOT(T38=0)))</formula>
    </cfRule>
    <cfRule type="cellIs" dxfId="2150" priority="240" operator="equal">
      <formula>0</formula>
    </cfRule>
  </conditionalFormatting>
  <conditionalFormatting sqref="W36">
    <cfRule type="expression" dxfId="2149" priority="225">
      <formula>AND(OR(W36=$M$10,W36=$O$10),AND(NOT(ISBLANK($M$10)),NOT(ISBLANK(W36)),NOT(W36=0)))</formula>
    </cfRule>
    <cfRule type="expression" dxfId="2148" priority="226">
      <formula>AND(OR(W36=$M$9,W36=$O$9),AND(NOT(ISBLANK($M$9)),NOT(ISBLANK(W36)),NOT(W36=0)))</formula>
    </cfRule>
    <cfRule type="expression" dxfId="2147" priority="227">
      <formula>AND(OR(W36=$M$8,W36=$O$8),AND(NOT(ISBLANK($M$8)),NOT(ISBLANK(W36)),NOT(W36=0)))</formula>
    </cfRule>
    <cfRule type="expression" dxfId="2146" priority="228">
      <formula>AND(OR(W36=$M$7,W36=$O$7),AND(NOT(ISBLANK($M$7)),NOT(ISBLANK(W36)),NOT(W36=0)))</formula>
    </cfRule>
    <cfRule type="expression" dxfId="2145" priority="229">
      <formula>AND(OR(W36=$M$6,W36=$O$6),AND(NOT(ISBLANK($M$6)),NOT(ISBLANK(W36)),NOT(W36=0)))</formula>
    </cfRule>
    <cfRule type="expression" dxfId="2144" priority="230">
      <formula>AND(OR(W36=$M$5,W36=$O$5),AND(NOT(ISBLANK($M$5)),NOT(ISBLANK(W36)),NOT(W36=0)))</formula>
    </cfRule>
    <cfRule type="expression" dxfId="2143" priority="231">
      <formula>AND(OR(W36=$M$4,W36=$O$4),AND(NOT(ISBLANK($M$4)),NOT(ISBLANK(W36)),NOT(W36=0)))</formula>
    </cfRule>
    <cfRule type="cellIs" dxfId="2142" priority="232" operator="equal">
      <formula>0</formula>
    </cfRule>
  </conditionalFormatting>
  <conditionalFormatting sqref="W38">
    <cfRule type="expression" dxfId="2141" priority="217">
      <formula>AND(OR(W38=$M$10,W38=$O$10),AND(NOT(ISBLANK($M$10)),NOT(ISBLANK(W38)),NOT(W38=0)))</formula>
    </cfRule>
    <cfRule type="expression" dxfId="2140" priority="218">
      <formula>AND(OR(W38=$M$9,W38=$O$9),AND(NOT(ISBLANK($M$9)),NOT(ISBLANK(W38)),NOT(W38=0)))</formula>
    </cfRule>
    <cfRule type="expression" dxfId="2139" priority="219">
      <formula>AND(OR(W38=$M$8,W38=$O$8),AND(NOT(ISBLANK($M$8)),NOT(ISBLANK(W38)),NOT(W38=0)))</formula>
    </cfRule>
    <cfRule type="expression" dxfId="2138" priority="220">
      <formula>AND(OR(W38=$M$7,W38=$O$7),AND(NOT(ISBLANK($M$7)),NOT(ISBLANK(W38)),NOT(W38=0)))</formula>
    </cfRule>
    <cfRule type="expression" dxfId="2137" priority="221">
      <formula>AND(OR(W38=$M$6,W38=$O$6),AND(NOT(ISBLANK($M$6)),NOT(ISBLANK(W38)),NOT(W38=0)))</formula>
    </cfRule>
    <cfRule type="expression" dxfId="2136" priority="222">
      <formula>AND(OR(W38=$M$5,W38=$O$5),AND(NOT(ISBLANK($M$5)),NOT(ISBLANK(W38)),NOT(W38=0)))</formula>
    </cfRule>
    <cfRule type="expression" dxfId="2135" priority="223">
      <formula>AND(OR(W38=$M$4,W38=$O$4),AND(NOT(ISBLANK($M$4)),NOT(ISBLANK(W38)),NOT(W38=0)))</formula>
    </cfRule>
    <cfRule type="cellIs" dxfId="2134" priority="224" operator="equal">
      <formula>0</formula>
    </cfRule>
  </conditionalFormatting>
  <conditionalFormatting sqref="W39">
    <cfRule type="expression" dxfId="2133" priority="209">
      <formula>AND(OR(W39=$M$10,W39=$O$10),AND(NOT(ISBLANK($M$10)),NOT(ISBLANK(W39)),NOT(W39=0)))</formula>
    </cfRule>
    <cfRule type="expression" dxfId="2132" priority="210">
      <formula>AND(OR(W39=$M$9,W39=$O$9),AND(NOT(ISBLANK($M$9)),NOT(ISBLANK(W39)),NOT(W39=0)))</formula>
    </cfRule>
    <cfRule type="expression" dxfId="2131" priority="211">
      <formula>AND(OR(W39=$M$8,W39=$O$8),AND(NOT(ISBLANK($M$8)),NOT(ISBLANK(W39)),NOT(W39=0)))</formula>
    </cfRule>
    <cfRule type="expression" dxfId="2130" priority="212">
      <formula>AND(OR(W39=$M$7,W39=$O$7),AND(NOT(ISBLANK($M$7)),NOT(ISBLANK(W39)),NOT(W39=0)))</formula>
    </cfRule>
    <cfRule type="expression" dxfId="2129" priority="213">
      <formula>AND(OR(W39=$M$6,W39=$O$6),AND(NOT(ISBLANK($M$6)),NOT(ISBLANK(W39)),NOT(W39=0)))</formula>
    </cfRule>
    <cfRule type="expression" dxfId="2128" priority="214">
      <formula>AND(OR(W39=$M$5,W39=$O$5),AND(NOT(ISBLANK($M$5)),NOT(ISBLANK(W39)),NOT(W39=0)))</formula>
    </cfRule>
    <cfRule type="expression" dxfId="2127" priority="215">
      <formula>AND(OR(W39=$M$4,W39=$O$4),AND(NOT(ISBLANK($M$4)),NOT(ISBLANK(W39)),NOT(W39=0)))</formula>
    </cfRule>
    <cfRule type="cellIs" dxfId="2126" priority="216" operator="equal">
      <formula>0</formula>
    </cfRule>
  </conditionalFormatting>
  <conditionalFormatting sqref="W40">
    <cfRule type="expression" dxfId="2125" priority="201">
      <formula>AND(OR(W40=$M$10,W40=$O$10),AND(NOT(ISBLANK($M$10)),NOT(ISBLANK(W40)),NOT(W40=0)))</formula>
    </cfRule>
    <cfRule type="expression" dxfId="2124" priority="202">
      <formula>AND(OR(W40=$M$9,W40=$O$9),AND(NOT(ISBLANK($M$9)),NOT(ISBLANK(W40)),NOT(W40=0)))</formula>
    </cfRule>
    <cfRule type="expression" dxfId="2123" priority="203">
      <formula>AND(OR(W40=$M$8,W40=$O$8),AND(NOT(ISBLANK($M$8)),NOT(ISBLANK(W40)),NOT(W40=0)))</formula>
    </cfRule>
    <cfRule type="expression" dxfId="2122" priority="204">
      <formula>AND(OR(W40=$M$7,W40=$O$7),AND(NOT(ISBLANK($M$7)),NOT(ISBLANK(W40)),NOT(W40=0)))</formula>
    </cfRule>
    <cfRule type="expression" dxfId="2121" priority="205">
      <formula>AND(OR(W40=$M$6,W40=$O$6),AND(NOT(ISBLANK($M$6)),NOT(ISBLANK(W40)),NOT(W40=0)))</formula>
    </cfRule>
    <cfRule type="expression" dxfId="2120" priority="206">
      <formula>AND(OR(W40=$M$5,W40=$O$5),AND(NOT(ISBLANK($M$5)),NOT(ISBLANK(W40)),NOT(W40=0)))</formula>
    </cfRule>
    <cfRule type="expression" dxfId="2119" priority="207">
      <formula>AND(OR(W40=$M$4,W40=$O$4),AND(NOT(ISBLANK($M$4)),NOT(ISBLANK(W40)),NOT(W40=0)))</formula>
    </cfRule>
    <cfRule type="cellIs" dxfId="2118" priority="208" operator="equal">
      <formula>0</formula>
    </cfRule>
  </conditionalFormatting>
  <conditionalFormatting sqref="U35:V35">
    <cfRule type="expression" dxfId="2117" priority="193">
      <formula>AND(OR(U35=$M$10,U35=$O$10),AND(NOT(ISBLANK($M$10)),NOT(ISBLANK(U35)),NOT(U35=0)))</formula>
    </cfRule>
    <cfRule type="expression" dxfId="2116" priority="194">
      <formula>AND(OR(U35=$M$9,U35=$O$9),AND(NOT(ISBLANK($M$9)),NOT(ISBLANK(U35)),NOT(U35=0)))</formula>
    </cfRule>
    <cfRule type="expression" dxfId="2115" priority="195">
      <formula>AND(OR(U35=$M$8,U35=$O$8),AND(NOT(ISBLANK($M$8)),NOT(ISBLANK(U35)),NOT(U35=0)))</formula>
    </cfRule>
    <cfRule type="expression" dxfId="2114" priority="196">
      <formula>AND(OR(U35=$M$7,U35=$O$7),AND(NOT(ISBLANK($M$7)),NOT(ISBLANK(U35)),NOT(U35=0)))</formula>
    </cfRule>
    <cfRule type="expression" dxfId="2113" priority="197">
      <formula>AND(OR(U35=$M$6,U35=$O$6),AND(NOT(ISBLANK($M$6)),NOT(ISBLANK(U35)),NOT(U35=0)))</formula>
    </cfRule>
    <cfRule type="expression" dxfId="2112" priority="198">
      <formula>AND(OR(U35=$M$5,U35=$O$5),AND(NOT(ISBLANK($M$5)),NOT(ISBLANK(U35)),NOT(U35=0)))</formula>
    </cfRule>
    <cfRule type="expression" dxfId="2111" priority="199">
      <formula>AND(OR(U35=$M$4,U35=$O$4),AND(NOT(ISBLANK($M$4)),NOT(ISBLANK(U35)),NOT(U35=0)))</formula>
    </cfRule>
    <cfRule type="cellIs" dxfId="2110" priority="200" operator="equal">
      <formula>0</formula>
    </cfRule>
  </conditionalFormatting>
  <conditionalFormatting sqref="U38:V38">
    <cfRule type="expression" dxfId="2109" priority="185">
      <formula>AND(OR(U38=$M$10,U38=$O$10),AND(NOT(ISBLANK($M$10)),NOT(ISBLANK(U38)),NOT(U38=0)))</formula>
    </cfRule>
    <cfRule type="expression" dxfId="2108" priority="186">
      <formula>AND(OR(U38=$M$9,U38=$O$9),AND(NOT(ISBLANK($M$9)),NOT(ISBLANK(U38)),NOT(U38=0)))</formula>
    </cfRule>
    <cfRule type="expression" dxfId="2107" priority="187">
      <formula>AND(OR(U38=$M$8,U38=$O$8),AND(NOT(ISBLANK($M$8)),NOT(ISBLANK(U38)),NOT(U38=0)))</formula>
    </cfRule>
    <cfRule type="expression" dxfId="2106" priority="188">
      <formula>AND(OR(U38=$M$7,U38=$O$7),AND(NOT(ISBLANK($M$7)),NOT(ISBLANK(U38)),NOT(U38=0)))</formula>
    </cfRule>
    <cfRule type="expression" dxfId="2105" priority="189">
      <formula>AND(OR(U38=$M$6,U38=$O$6),AND(NOT(ISBLANK($M$6)),NOT(ISBLANK(U38)),NOT(U38=0)))</formula>
    </cfRule>
    <cfRule type="expression" dxfId="2104" priority="190">
      <formula>AND(OR(U38=$M$5,U38=$O$5),AND(NOT(ISBLANK($M$5)),NOT(ISBLANK(U38)),NOT(U38=0)))</formula>
    </cfRule>
    <cfRule type="expression" dxfId="2103" priority="191">
      <formula>AND(OR(U38=$M$4,U38=$O$4),AND(NOT(ISBLANK($M$4)),NOT(ISBLANK(U38)),NOT(U38=0)))</formula>
    </cfRule>
    <cfRule type="cellIs" dxfId="2102" priority="192" operator="equal">
      <formula>0</formula>
    </cfRule>
  </conditionalFormatting>
  <conditionalFormatting sqref="W34">
    <cfRule type="expression" dxfId="2101" priority="177">
      <formula>AND(OR(W34=$M$10,W34=$O$10),AND(NOT(ISBLANK($M$10)),NOT(ISBLANK(W34)),NOT(W34=0)))</formula>
    </cfRule>
    <cfRule type="expression" dxfId="2100" priority="178">
      <formula>AND(OR(W34=$M$9,W34=$O$9),AND(NOT(ISBLANK($M$9)),NOT(ISBLANK(W34)),NOT(W34=0)))</formula>
    </cfRule>
    <cfRule type="expression" dxfId="2099" priority="179">
      <formula>AND(OR(W34=$M$8,W34=$O$8),AND(NOT(ISBLANK($M$8)),NOT(ISBLANK(W34)),NOT(W34=0)))</formula>
    </cfRule>
    <cfRule type="expression" dxfId="2098" priority="180">
      <formula>AND(OR(W34=$M$7,W34=$O$7),AND(NOT(ISBLANK($M$7)),NOT(ISBLANK(W34)),NOT(W34=0)))</formula>
    </cfRule>
    <cfRule type="expression" dxfId="2097" priority="181">
      <formula>AND(OR(W34=$M$6,W34=$O$6),AND(NOT(ISBLANK($M$6)),NOT(ISBLANK(W34)),NOT(W34=0)))</formula>
    </cfRule>
    <cfRule type="expression" dxfId="2096" priority="182">
      <formula>AND(OR(W34=$M$5,W34=$O$5),AND(NOT(ISBLANK($M$5)),NOT(ISBLANK(W34)),NOT(W34=0)))</formula>
    </cfRule>
    <cfRule type="expression" dxfId="2095" priority="183">
      <formula>AND(OR(W34=$M$4,W34=$O$4),AND(NOT(ISBLANK($M$4)),NOT(ISBLANK(W34)),NOT(W34=0)))</formula>
    </cfRule>
    <cfRule type="cellIs" dxfId="2094" priority="184" operator="equal">
      <formula>0</formula>
    </cfRule>
  </conditionalFormatting>
  <conditionalFormatting sqref="W37">
    <cfRule type="expression" dxfId="2093" priority="169">
      <formula>AND(OR(W37=$M$10,W37=$O$10),AND(NOT(ISBLANK($M$10)),NOT(ISBLANK(W37)),NOT(W37=0)))</formula>
    </cfRule>
    <cfRule type="expression" dxfId="2092" priority="170">
      <formula>AND(OR(W37=$M$9,W37=$O$9),AND(NOT(ISBLANK($M$9)),NOT(ISBLANK(W37)),NOT(W37=0)))</formula>
    </cfRule>
    <cfRule type="expression" dxfId="2091" priority="171">
      <formula>AND(OR(W37=$M$8,W37=$O$8),AND(NOT(ISBLANK($M$8)),NOT(ISBLANK(W37)),NOT(W37=0)))</formula>
    </cfRule>
    <cfRule type="expression" dxfId="2090" priority="172">
      <formula>AND(OR(W37=$M$7,W37=$O$7),AND(NOT(ISBLANK($M$7)),NOT(ISBLANK(W37)),NOT(W37=0)))</formula>
    </cfRule>
    <cfRule type="expression" dxfId="2089" priority="173">
      <formula>AND(OR(W37=$M$6,W37=$O$6),AND(NOT(ISBLANK($M$6)),NOT(ISBLANK(W37)),NOT(W37=0)))</formula>
    </cfRule>
    <cfRule type="expression" dxfId="2088" priority="174">
      <formula>AND(OR(W37=$M$5,W37=$O$5),AND(NOT(ISBLANK($M$5)),NOT(ISBLANK(W37)),NOT(W37=0)))</formula>
    </cfRule>
    <cfRule type="expression" dxfId="2087" priority="175">
      <formula>AND(OR(W37=$M$4,W37=$O$4),AND(NOT(ISBLANK($M$4)),NOT(ISBLANK(W37)),NOT(W37=0)))</formula>
    </cfRule>
    <cfRule type="cellIs" dxfId="2086" priority="176" operator="equal">
      <formula>0</formula>
    </cfRule>
  </conditionalFormatting>
  <conditionalFormatting sqref="E32:I32 K32 P32:Q32 D33:I33 K33:Q33">
    <cfRule type="expression" dxfId="2085" priority="161">
      <formula>AND(OR(D32=$M$10,D32=$O$10),AND(NOT(ISBLANK($M$10)),NOT(ISBLANK(D32)),NOT(D32=0)))</formula>
    </cfRule>
    <cfRule type="expression" dxfId="2084" priority="162">
      <formula>AND(OR(D32=$M$9,D32=$O$9),AND(NOT(ISBLANK($M$9)),NOT(ISBLANK(D32)),NOT(D32=0)))</formula>
    </cfRule>
    <cfRule type="expression" dxfId="2083" priority="163">
      <formula>AND(OR(D32=$M$8,D32=$O$8),AND(NOT(ISBLANK($M$8)),NOT(ISBLANK(D32)),NOT(D32=0)))</formula>
    </cfRule>
    <cfRule type="expression" dxfId="2082" priority="164">
      <formula>AND(OR(D32=$M$7,D32=$O$7),AND(NOT(ISBLANK($M$7)),NOT(ISBLANK(D32)),NOT(D32=0)))</formula>
    </cfRule>
    <cfRule type="expression" dxfId="2081" priority="165">
      <formula>AND(OR(D32=$M$6,D32=$O$6),AND(NOT(ISBLANK($M$6)),NOT(ISBLANK(D32)),NOT(D32=0)))</formula>
    </cfRule>
    <cfRule type="expression" dxfId="2080" priority="166">
      <formula>AND(OR(D32=$M$5,D32=$O$5),AND(NOT(ISBLANK($M$5)),NOT(ISBLANK(D32)),NOT(D32=0)))</formula>
    </cfRule>
    <cfRule type="expression" dxfId="2079" priority="167">
      <formula>AND(OR(D32=$M$4,D32=$O$4),AND(NOT(ISBLANK($M$4)),NOT(ISBLANK(D32)),NOT(D32=0)))</formula>
    </cfRule>
    <cfRule type="cellIs" dxfId="2078" priority="168" operator="equal">
      <formula>0</formula>
    </cfRule>
  </conditionalFormatting>
  <conditionalFormatting sqref="D32">
    <cfRule type="expression" dxfId="2077" priority="153">
      <formula>AND(OR(D32=$M$10,D32=$O$10),AND(NOT(ISBLANK($M$10)),NOT(ISBLANK(D32)),NOT(D32=0)))</formula>
    </cfRule>
    <cfRule type="expression" dxfId="2076" priority="154">
      <formula>AND(OR(D32=$M$9,D32=$O$9),AND(NOT(ISBLANK($M$9)),NOT(ISBLANK(D32)),NOT(D32=0)))</formula>
    </cfRule>
    <cfRule type="expression" dxfId="2075" priority="155">
      <formula>AND(OR(D32=$M$8,D32=$O$8),AND(NOT(ISBLANK($M$8)),NOT(ISBLANK(D32)),NOT(D32=0)))</formula>
    </cfRule>
    <cfRule type="expression" dxfId="2074" priority="156">
      <formula>AND(OR(D32=$M$7,D32=$O$7),AND(NOT(ISBLANK($M$7)),NOT(ISBLANK(D32)),NOT(D32=0)))</formula>
    </cfRule>
    <cfRule type="expression" dxfId="2073" priority="157">
      <formula>AND(OR(D32=$M$6,D32=$O$6),AND(NOT(ISBLANK($M$6)),NOT(ISBLANK(D32)),NOT(D32=0)))</formula>
    </cfRule>
    <cfRule type="expression" dxfId="2072" priority="158">
      <formula>AND(OR(D32=$M$5,D32=$O$5),AND(NOT(ISBLANK($M$5)),NOT(ISBLANK(D32)),NOT(D32=0)))</formula>
    </cfRule>
    <cfRule type="expression" dxfId="2071" priority="159">
      <formula>AND(OR(D32=$M$4,D32=$O$4),AND(NOT(ISBLANK($M$4)),NOT(ISBLANK(D32)),NOT(D32=0)))</formula>
    </cfRule>
    <cfRule type="cellIs" dxfId="2070" priority="160" operator="equal">
      <formula>0</formula>
    </cfRule>
  </conditionalFormatting>
  <conditionalFormatting sqref="M32:O32">
    <cfRule type="expression" dxfId="2069" priority="145">
      <formula>AND(OR(M32=$M$10,M32=$O$10),AND(NOT(ISBLANK($M$10)),NOT(ISBLANK(M32)),NOT(M32=0)))</formula>
    </cfRule>
    <cfRule type="expression" dxfId="2068" priority="146">
      <formula>AND(OR(M32=$M$9,M32=$O$9),AND(NOT(ISBLANK($M$9)),NOT(ISBLANK(M32)),NOT(M32=0)))</formula>
    </cfRule>
    <cfRule type="expression" dxfId="2067" priority="147">
      <formula>AND(OR(M32=$M$8,M32=$O$8),AND(NOT(ISBLANK($M$8)),NOT(ISBLANK(M32)),NOT(M32=0)))</formula>
    </cfRule>
    <cfRule type="expression" dxfId="2066" priority="148">
      <formula>AND(OR(M32=$M$7,M32=$O$7),AND(NOT(ISBLANK($M$7)),NOT(ISBLANK(M32)),NOT(M32=0)))</formula>
    </cfRule>
    <cfRule type="expression" dxfId="2065" priority="149">
      <formula>AND(OR(M32=$M$6,M32=$O$6),AND(NOT(ISBLANK($M$6)),NOT(ISBLANK(M32)),NOT(M32=0)))</formula>
    </cfRule>
    <cfRule type="expression" dxfId="2064" priority="150">
      <formula>AND(OR(M32=$M$5,M32=$O$5),AND(NOT(ISBLANK($M$5)),NOT(ISBLANK(M32)),NOT(M32=0)))</formula>
    </cfRule>
    <cfRule type="expression" dxfId="2063" priority="151">
      <formula>AND(OR(M32=$M$4,M32=$O$4),AND(NOT(ISBLANK($M$4)),NOT(ISBLANK(M32)),NOT(M32=0)))</formula>
    </cfRule>
    <cfRule type="cellIs" dxfId="2062" priority="152" operator="equal">
      <formula>0</formula>
    </cfRule>
  </conditionalFormatting>
  <conditionalFormatting sqref="L32">
    <cfRule type="expression" dxfId="2061" priority="137">
      <formula>AND(OR(L32=$M$10,L32=$O$10),AND(NOT(ISBLANK($M$10)),NOT(ISBLANK(L32)),NOT(L32=0)))</formula>
    </cfRule>
    <cfRule type="expression" dxfId="2060" priority="138">
      <formula>AND(OR(L32=$M$9,L32=$O$9),AND(NOT(ISBLANK($M$9)),NOT(ISBLANK(L32)),NOT(L32=0)))</formula>
    </cfRule>
    <cfRule type="expression" dxfId="2059" priority="139">
      <formula>AND(OR(L32=$M$8,L32=$O$8),AND(NOT(ISBLANK($M$8)),NOT(ISBLANK(L32)),NOT(L32=0)))</formula>
    </cfRule>
    <cfRule type="expression" dxfId="2058" priority="140">
      <formula>AND(OR(L32=$M$7,L32=$O$7),AND(NOT(ISBLANK($M$7)),NOT(ISBLANK(L32)),NOT(L32=0)))</formula>
    </cfRule>
    <cfRule type="expression" dxfId="2057" priority="141">
      <formula>AND(OR(L32=$M$6,L32=$O$6),AND(NOT(ISBLANK($M$6)),NOT(ISBLANK(L32)),NOT(L32=0)))</formula>
    </cfRule>
    <cfRule type="expression" dxfId="2056" priority="142">
      <formula>AND(OR(L32=$M$5,L32=$O$5),AND(NOT(ISBLANK($M$5)),NOT(ISBLANK(L32)),NOT(L32=0)))</formula>
    </cfRule>
    <cfRule type="expression" dxfId="2055" priority="143">
      <formula>AND(OR(L32=$M$4,L32=$O$4),AND(NOT(ISBLANK($M$4)),NOT(ISBLANK(L32)),NOT(L32=0)))</formula>
    </cfRule>
    <cfRule type="cellIs" dxfId="2054" priority="144" operator="equal">
      <formula>0</formula>
    </cfRule>
  </conditionalFormatting>
  <conditionalFormatting sqref="J32:J33">
    <cfRule type="expression" dxfId="2053" priority="129">
      <formula>AND(OR(J32=$M$10,J32=$O$10),AND(NOT(ISBLANK($M$10)),NOT(ISBLANK(J32)),NOT(J32=0)))</formula>
    </cfRule>
    <cfRule type="expression" dxfId="2052" priority="130">
      <formula>AND(OR(J32=$M$9,J32=$O$9),AND(NOT(ISBLANK($M$9)),NOT(ISBLANK(J32)),NOT(J32=0)))</formula>
    </cfRule>
    <cfRule type="expression" dxfId="2051" priority="131">
      <formula>AND(OR(J32=$M$8,J32=$O$8),AND(NOT(ISBLANK($M$8)),NOT(ISBLANK(J32)),NOT(J32=0)))</formula>
    </cfRule>
    <cfRule type="expression" dxfId="2050" priority="132">
      <formula>AND(OR(J32=$M$7,J32=$O$7),AND(NOT(ISBLANK($M$7)),NOT(ISBLANK(J32)),NOT(J32=0)))</formula>
    </cfRule>
    <cfRule type="expression" dxfId="2049" priority="133">
      <formula>AND(OR(J32=$M$6,J32=$O$6),AND(NOT(ISBLANK($M$6)),NOT(ISBLANK(J32)),NOT(J32=0)))</formula>
    </cfRule>
    <cfRule type="expression" dxfId="2048" priority="134">
      <formula>AND(OR(J32=$M$5,J32=$O$5),AND(NOT(ISBLANK($M$5)),NOT(ISBLANK(J32)),NOT(J32=0)))</formula>
    </cfRule>
    <cfRule type="expression" dxfId="2047" priority="135">
      <formula>AND(OR(J32=$M$4,J32=$O$4),AND(NOT(ISBLANK($M$4)),NOT(ISBLANK(J32)),NOT(J32=0)))</formula>
    </cfRule>
    <cfRule type="cellIs" dxfId="2046" priority="136" operator="equal">
      <formula>0</formula>
    </cfRule>
  </conditionalFormatting>
  <conditionalFormatting sqref="E35:I35 K35 M35:Q35 P34:Q34">
    <cfRule type="expression" dxfId="2045" priority="121">
      <formula>AND(OR(E34=$M$10,E34=$O$10),AND(NOT(ISBLANK($M$10)),NOT(ISBLANK(E34)),NOT(E34=0)))</formula>
    </cfRule>
    <cfRule type="expression" dxfId="2044" priority="122">
      <formula>AND(OR(E34=$M$9,E34=$O$9),AND(NOT(ISBLANK($M$9)),NOT(ISBLANK(E34)),NOT(E34=0)))</formula>
    </cfRule>
    <cfRule type="expression" dxfId="2043" priority="123">
      <formula>AND(OR(E34=$M$8,E34=$O$8),AND(NOT(ISBLANK($M$8)),NOT(ISBLANK(E34)),NOT(E34=0)))</formula>
    </cfRule>
    <cfRule type="expression" dxfId="2042" priority="124">
      <formula>AND(OR(E34=$M$7,E34=$O$7),AND(NOT(ISBLANK($M$7)),NOT(ISBLANK(E34)),NOT(E34=0)))</formula>
    </cfRule>
    <cfRule type="expression" dxfId="2041" priority="125">
      <formula>AND(OR(E34=$M$6,E34=$O$6),AND(NOT(ISBLANK($M$6)),NOT(ISBLANK(E34)),NOT(E34=0)))</formula>
    </cfRule>
    <cfRule type="expression" dxfId="2040" priority="126">
      <formula>AND(OR(E34=$M$5,E34=$O$5),AND(NOT(ISBLANK($M$5)),NOT(ISBLANK(E34)),NOT(E34=0)))</formula>
    </cfRule>
    <cfRule type="expression" dxfId="2039" priority="127">
      <formula>AND(OR(E34=$M$4,E34=$O$4),AND(NOT(ISBLANK($M$4)),NOT(ISBLANK(E34)),NOT(E34=0)))</formula>
    </cfRule>
    <cfRule type="cellIs" dxfId="2038" priority="128" operator="equal">
      <formula>0</formula>
    </cfRule>
  </conditionalFormatting>
  <conditionalFormatting sqref="E34:I34 K34">
    <cfRule type="expression" dxfId="2037" priority="113">
      <formula>AND(OR(E34=$M$10,E34=$O$10),AND(NOT(ISBLANK($M$10)),NOT(ISBLANK(E34)),NOT(E34=0)))</formula>
    </cfRule>
    <cfRule type="expression" dxfId="2036" priority="114">
      <formula>AND(OR(E34=$M$9,E34=$O$9),AND(NOT(ISBLANK($M$9)),NOT(ISBLANK(E34)),NOT(E34=0)))</formula>
    </cfRule>
    <cfRule type="expression" dxfId="2035" priority="115">
      <formula>AND(OR(E34=$M$8,E34=$O$8),AND(NOT(ISBLANK($M$8)),NOT(ISBLANK(E34)),NOT(E34=0)))</formula>
    </cfRule>
    <cfRule type="expression" dxfId="2034" priority="116">
      <formula>AND(OR(E34=$M$7,E34=$O$7),AND(NOT(ISBLANK($M$7)),NOT(ISBLANK(E34)),NOT(E34=0)))</formula>
    </cfRule>
    <cfRule type="expression" dxfId="2033" priority="117">
      <formula>AND(OR(E34=$M$6,E34=$O$6),AND(NOT(ISBLANK($M$6)),NOT(ISBLANK(E34)),NOT(E34=0)))</formula>
    </cfRule>
    <cfRule type="expression" dxfId="2032" priority="118">
      <formula>AND(OR(E34=$M$5,E34=$O$5),AND(NOT(ISBLANK($M$5)),NOT(ISBLANK(E34)),NOT(E34=0)))</formula>
    </cfRule>
    <cfRule type="expression" dxfId="2031" priority="119">
      <formula>AND(OR(E34=$M$4,E34=$O$4),AND(NOT(ISBLANK($M$4)),NOT(ISBLANK(E34)),NOT(E34=0)))</formula>
    </cfRule>
    <cfRule type="cellIs" dxfId="2030" priority="120" operator="equal">
      <formula>0</formula>
    </cfRule>
  </conditionalFormatting>
  <conditionalFormatting sqref="M34:O34">
    <cfRule type="expression" dxfId="2029" priority="105">
      <formula>AND(OR(M34=$M$10,M34=$O$10),AND(NOT(ISBLANK($M$10)),NOT(ISBLANK(M34)),NOT(M34=0)))</formula>
    </cfRule>
    <cfRule type="expression" dxfId="2028" priority="106">
      <formula>AND(OR(M34=$M$9,M34=$O$9),AND(NOT(ISBLANK($M$9)),NOT(ISBLANK(M34)),NOT(M34=0)))</formula>
    </cfRule>
    <cfRule type="expression" dxfId="2027" priority="107">
      <formula>AND(OR(M34=$M$8,M34=$O$8),AND(NOT(ISBLANK($M$8)),NOT(ISBLANK(M34)),NOT(M34=0)))</formula>
    </cfRule>
    <cfRule type="expression" dxfId="2026" priority="108">
      <formula>AND(OR(M34=$M$7,M34=$O$7),AND(NOT(ISBLANK($M$7)),NOT(ISBLANK(M34)),NOT(M34=0)))</formula>
    </cfRule>
    <cfRule type="expression" dxfId="2025" priority="109">
      <formula>AND(OR(M34=$M$6,M34=$O$6),AND(NOT(ISBLANK($M$6)),NOT(ISBLANK(M34)),NOT(M34=0)))</formula>
    </cfRule>
    <cfRule type="expression" dxfId="2024" priority="110">
      <formula>AND(OR(M34=$M$5,M34=$O$5),AND(NOT(ISBLANK($M$5)),NOT(ISBLANK(M34)),NOT(M34=0)))</formula>
    </cfRule>
    <cfRule type="expression" dxfId="2023" priority="111">
      <formula>AND(OR(M34=$M$4,M34=$O$4),AND(NOT(ISBLANK($M$4)),NOT(ISBLANK(M34)),NOT(M34=0)))</formula>
    </cfRule>
    <cfRule type="cellIs" dxfId="2022" priority="112" operator="equal">
      <formula>0</formula>
    </cfRule>
  </conditionalFormatting>
  <conditionalFormatting sqref="D35">
    <cfRule type="expression" dxfId="2021" priority="97">
      <formula>AND(OR(D35=$M$10,D35=$O$10),AND(NOT(ISBLANK($M$10)),NOT(ISBLANK(D35)),NOT(D35=0)))</formula>
    </cfRule>
    <cfRule type="expression" dxfId="2020" priority="98">
      <formula>AND(OR(D35=$M$9,D35=$O$9),AND(NOT(ISBLANK($M$9)),NOT(ISBLANK(D35)),NOT(D35=0)))</formula>
    </cfRule>
    <cfRule type="expression" dxfId="2019" priority="99">
      <formula>AND(OR(D35=$M$8,D35=$O$8),AND(NOT(ISBLANK($M$8)),NOT(ISBLANK(D35)),NOT(D35=0)))</formula>
    </cfRule>
    <cfRule type="expression" dxfId="2018" priority="100">
      <formula>AND(OR(D35=$M$7,D35=$O$7),AND(NOT(ISBLANK($M$7)),NOT(ISBLANK(D35)),NOT(D35=0)))</formula>
    </cfRule>
    <cfRule type="expression" dxfId="2017" priority="101">
      <formula>AND(OR(D35=$M$6,D35=$O$6),AND(NOT(ISBLANK($M$6)),NOT(ISBLANK(D35)),NOT(D35=0)))</formula>
    </cfRule>
    <cfRule type="expression" dxfId="2016" priority="102">
      <formula>AND(OR(D35=$M$5,D35=$O$5),AND(NOT(ISBLANK($M$5)),NOT(ISBLANK(D35)),NOT(D35=0)))</formula>
    </cfRule>
    <cfRule type="expression" dxfId="2015" priority="103">
      <formula>AND(OR(D35=$M$4,D35=$O$4),AND(NOT(ISBLANK($M$4)),NOT(ISBLANK(D35)),NOT(D35=0)))</formula>
    </cfRule>
    <cfRule type="cellIs" dxfId="2014" priority="104" operator="equal">
      <formula>0</formula>
    </cfRule>
  </conditionalFormatting>
  <conditionalFormatting sqref="L35">
    <cfRule type="expression" dxfId="2013" priority="89">
      <formula>AND(OR(L35=$M$10,L35=$O$10),AND(NOT(ISBLANK($M$10)),NOT(ISBLANK(L35)),NOT(L35=0)))</formula>
    </cfRule>
    <cfRule type="expression" dxfId="2012" priority="90">
      <formula>AND(OR(L35=$M$9,L35=$O$9),AND(NOT(ISBLANK($M$9)),NOT(ISBLANK(L35)),NOT(L35=0)))</formula>
    </cfRule>
    <cfRule type="expression" dxfId="2011" priority="91">
      <formula>AND(OR(L35=$M$8,L35=$O$8),AND(NOT(ISBLANK($M$8)),NOT(ISBLANK(L35)),NOT(L35=0)))</formula>
    </cfRule>
    <cfRule type="expression" dxfId="2010" priority="92">
      <formula>AND(OR(L35=$M$7,L35=$O$7),AND(NOT(ISBLANK($M$7)),NOT(ISBLANK(L35)),NOT(L35=0)))</formula>
    </cfRule>
    <cfRule type="expression" dxfId="2009" priority="93">
      <formula>AND(OR(L35=$M$6,L35=$O$6),AND(NOT(ISBLANK($M$6)),NOT(ISBLANK(L35)),NOT(L35=0)))</formula>
    </cfRule>
    <cfRule type="expression" dxfId="2008" priority="94">
      <formula>AND(OR(L35=$M$5,L35=$O$5),AND(NOT(ISBLANK($M$5)),NOT(ISBLANK(L35)),NOT(L35=0)))</formula>
    </cfRule>
    <cfRule type="expression" dxfId="2007" priority="95">
      <formula>AND(OR(L35=$M$4,L35=$O$4),AND(NOT(ISBLANK($M$4)),NOT(ISBLANK(L35)),NOT(L35=0)))</formula>
    </cfRule>
    <cfRule type="cellIs" dxfId="2006" priority="96" operator="equal">
      <formula>0</formula>
    </cfRule>
  </conditionalFormatting>
  <conditionalFormatting sqref="L34">
    <cfRule type="expression" dxfId="2005" priority="81">
      <formula>AND(OR(L34=$M$10,L34=$O$10),AND(NOT(ISBLANK($M$10)),NOT(ISBLANK(L34)),NOT(L34=0)))</formula>
    </cfRule>
    <cfRule type="expression" dxfId="2004" priority="82">
      <formula>AND(OR(L34=$M$9,L34=$O$9),AND(NOT(ISBLANK($M$9)),NOT(ISBLANK(L34)),NOT(L34=0)))</formula>
    </cfRule>
    <cfRule type="expression" dxfId="2003" priority="83">
      <formula>AND(OR(L34=$M$8,L34=$O$8),AND(NOT(ISBLANK($M$8)),NOT(ISBLANK(L34)),NOT(L34=0)))</formula>
    </cfRule>
    <cfRule type="expression" dxfId="2002" priority="84">
      <formula>AND(OR(L34=$M$7,L34=$O$7),AND(NOT(ISBLANK($M$7)),NOT(ISBLANK(L34)),NOT(L34=0)))</formula>
    </cfRule>
    <cfRule type="expression" dxfId="2001" priority="85">
      <formula>AND(OR(L34=$M$6,L34=$O$6),AND(NOT(ISBLANK($M$6)),NOT(ISBLANK(L34)),NOT(L34=0)))</formula>
    </cfRule>
    <cfRule type="expression" dxfId="2000" priority="86">
      <formula>AND(OR(L34=$M$5,L34=$O$5),AND(NOT(ISBLANK($M$5)),NOT(ISBLANK(L34)),NOT(L34=0)))</formula>
    </cfRule>
    <cfRule type="expression" dxfId="1999" priority="87">
      <formula>AND(OR(L34=$M$4,L34=$O$4),AND(NOT(ISBLANK($M$4)),NOT(ISBLANK(L34)),NOT(L34=0)))</formula>
    </cfRule>
    <cfRule type="cellIs" dxfId="1998" priority="88" operator="equal">
      <formula>0</formula>
    </cfRule>
  </conditionalFormatting>
  <conditionalFormatting sqref="D34">
    <cfRule type="expression" dxfId="1997" priority="73">
      <formula>AND(OR(D34=$M$10,D34=$O$10),AND(NOT(ISBLANK($M$10)),NOT(ISBLANK(D34)),NOT(D34=0)))</formula>
    </cfRule>
    <cfRule type="expression" dxfId="1996" priority="74">
      <formula>AND(OR(D34=$M$9,D34=$O$9),AND(NOT(ISBLANK($M$9)),NOT(ISBLANK(D34)),NOT(D34=0)))</formula>
    </cfRule>
    <cfRule type="expression" dxfId="1995" priority="75">
      <formula>AND(OR(D34=$M$8,D34=$O$8),AND(NOT(ISBLANK($M$8)),NOT(ISBLANK(D34)),NOT(D34=0)))</formula>
    </cfRule>
    <cfRule type="expression" dxfId="1994" priority="76">
      <formula>AND(OR(D34=$M$7,D34=$O$7),AND(NOT(ISBLANK($M$7)),NOT(ISBLANK(D34)),NOT(D34=0)))</formula>
    </cfRule>
    <cfRule type="expression" dxfId="1993" priority="77">
      <formula>AND(OR(D34=$M$6,D34=$O$6),AND(NOT(ISBLANK($M$6)),NOT(ISBLANK(D34)),NOT(D34=0)))</formula>
    </cfRule>
    <cfRule type="expression" dxfId="1992" priority="78">
      <formula>AND(OR(D34=$M$5,D34=$O$5),AND(NOT(ISBLANK($M$5)),NOT(ISBLANK(D34)),NOT(D34=0)))</formula>
    </cfRule>
    <cfRule type="expression" dxfId="1991" priority="79">
      <formula>AND(OR(D34=$M$4,D34=$O$4),AND(NOT(ISBLANK($M$4)),NOT(ISBLANK(D34)),NOT(D34=0)))</formula>
    </cfRule>
    <cfRule type="cellIs" dxfId="1990" priority="80" operator="equal">
      <formula>0</formula>
    </cfRule>
  </conditionalFormatting>
  <conditionalFormatting sqref="E37:I37 K37 M37:Q37 P36:Q36">
    <cfRule type="expression" dxfId="1989" priority="65">
      <formula>AND(OR(E36=$M$10,E36=$O$10),AND(NOT(ISBLANK($M$10)),NOT(ISBLANK(E36)),NOT(E36=0)))</formula>
    </cfRule>
    <cfRule type="expression" dxfId="1988" priority="66">
      <formula>AND(OR(E36=$M$9,E36=$O$9),AND(NOT(ISBLANK($M$9)),NOT(ISBLANK(E36)),NOT(E36=0)))</formula>
    </cfRule>
    <cfRule type="expression" dxfId="1987" priority="67">
      <formula>AND(OR(E36=$M$8,E36=$O$8),AND(NOT(ISBLANK($M$8)),NOT(ISBLANK(E36)),NOT(E36=0)))</formula>
    </cfRule>
    <cfRule type="expression" dxfId="1986" priority="68">
      <formula>AND(OR(E36=$M$7,E36=$O$7),AND(NOT(ISBLANK($M$7)),NOT(ISBLANK(E36)),NOT(E36=0)))</formula>
    </cfRule>
    <cfRule type="expression" dxfId="1985" priority="69">
      <formula>AND(OR(E36=$M$6,E36=$O$6),AND(NOT(ISBLANK($M$6)),NOT(ISBLANK(E36)),NOT(E36=0)))</formula>
    </cfRule>
    <cfRule type="expression" dxfId="1984" priority="70">
      <formula>AND(OR(E36=$M$5,E36=$O$5),AND(NOT(ISBLANK($M$5)),NOT(ISBLANK(E36)),NOT(E36=0)))</formula>
    </cfRule>
    <cfRule type="expression" dxfId="1983" priority="71">
      <formula>AND(OR(E36=$M$4,E36=$O$4),AND(NOT(ISBLANK($M$4)),NOT(ISBLANK(E36)),NOT(E36=0)))</formula>
    </cfRule>
    <cfRule type="cellIs" dxfId="1982" priority="72" operator="equal">
      <formula>0</formula>
    </cfRule>
  </conditionalFormatting>
  <conditionalFormatting sqref="M36:O36">
    <cfRule type="expression" dxfId="1981" priority="57">
      <formula>AND(OR(M36=$M$10,M36=$O$10),AND(NOT(ISBLANK($M$10)),NOT(ISBLANK(M36)),NOT(M36=0)))</formula>
    </cfRule>
    <cfRule type="expression" dxfId="1980" priority="58">
      <formula>AND(OR(M36=$M$9,M36=$O$9),AND(NOT(ISBLANK($M$9)),NOT(ISBLANK(M36)),NOT(M36=0)))</formula>
    </cfRule>
    <cfRule type="expression" dxfId="1979" priority="59">
      <formula>AND(OR(M36=$M$8,M36=$O$8),AND(NOT(ISBLANK($M$8)),NOT(ISBLANK(M36)),NOT(M36=0)))</formula>
    </cfRule>
    <cfRule type="expression" dxfId="1978" priority="60">
      <formula>AND(OR(M36=$M$7,M36=$O$7),AND(NOT(ISBLANK($M$7)),NOT(ISBLANK(M36)),NOT(M36=0)))</formula>
    </cfRule>
    <cfRule type="expression" dxfId="1977" priority="61">
      <formula>AND(OR(M36=$M$6,M36=$O$6),AND(NOT(ISBLANK($M$6)),NOT(ISBLANK(M36)),NOT(M36=0)))</formula>
    </cfRule>
    <cfRule type="expression" dxfId="1976" priority="62">
      <formula>AND(OR(M36=$M$5,M36=$O$5),AND(NOT(ISBLANK($M$5)),NOT(ISBLANK(M36)),NOT(M36=0)))</formula>
    </cfRule>
    <cfRule type="expression" dxfId="1975" priority="63">
      <formula>AND(OR(M36=$M$4,M36=$O$4),AND(NOT(ISBLANK($M$4)),NOT(ISBLANK(M36)),NOT(M36=0)))</formula>
    </cfRule>
    <cfRule type="cellIs" dxfId="1974" priority="64" operator="equal">
      <formula>0</formula>
    </cfRule>
  </conditionalFormatting>
  <conditionalFormatting sqref="J36:J37">
    <cfRule type="expression" dxfId="1973" priority="49">
      <formula>AND(OR(J36=$M$10,J36=$O$10),AND(NOT(ISBLANK($M$10)),NOT(ISBLANK(J36)),NOT(J36=0)))</formula>
    </cfRule>
    <cfRule type="expression" dxfId="1972" priority="50">
      <formula>AND(OR(J36=$M$9,J36=$O$9),AND(NOT(ISBLANK($M$9)),NOT(ISBLANK(J36)),NOT(J36=0)))</formula>
    </cfRule>
    <cfRule type="expression" dxfId="1971" priority="51">
      <formula>AND(OR(J36=$M$8,J36=$O$8),AND(NOT(ISBLANK($M$8)),NOT(ISBLANK(J36)),NOT(J36=0)))</formula>
    </cfRule>
    <cfRule type="expression" dxfId="1970" priority="52">
      <formula>AND(OR(J36=$M$7,J36=$O$7),AND(NOT(ISBLANK($M$7)),NOT(ISBLANK(J36)),NOT(J36=0)))</formula>
    </cfRule>
    <cfRule type="expression" dxfId="1969" priority="53">
      <formula>AND(OR(J36=$M$6,J36=$O$6),AND(NOT(ISBLANK($M$6)),NOT(ISBLANK(J36)),NOT(J36=0)))</formula>
    </cfRule>
    <cfRule type="expression" dxfId="1968" priority="54">
      <formula>AND(OR(J36=$M$5,J36=$O$5),AND(NOT(ISBLANK($M$5)),NOT(ISBLANK(J36)),NOT(J36=0)))</formula>
    </cfRule>
    <cfRule type="expression" dxfId="1967" priority="55">
      <formula>AND(OR(J36=$M$4,J36=$O$4),AND(NOT(ISBLANK($M$4)),NOT(ISBLANK(J36)),NOT(J36=0)))</formula>
    </cfRule>
    <cfRule type="cellIs" dxfId="1966" priority="56" operator="equal">
      <formula>0</formula>
    </cfRule>
  </conditionalFormatting>
  <conditionalFormatting sqref="L36">
    <cfRule type="expression" dxfId="1965" priority="41">
      <formula>AND(OR(L36=$M$10,L36=$O$10),AND(NOT(ISBLANK($M$10)),NOT(ISBLANK(L36)),NOT(L36=0)))</formula>
    </cfRule>
    <cfRule type="expression" dxfId="1964" priority="42">
      <formula>AND(OR(L36=$M$9,L36=$O$9),AND(NOT(ISBLANK($M$9)),NOT(ISBLANK(L36)),NOT(L36=0)))</formula>
    </cfRule>
    <cfRule type="expression" dxfId="1963" priority="43">
      <formula>AND(OR(L36=$M$8,L36=$O$8),AND(NOT(ISBLANK($M$8)),NOT(ISBLANK(L36)),NOT(L36=0)))</formula>
    </cfRule>
    <cfRule type="expression" dxfId="1962" priority="44">
      <formula>AND(OR(L36=$M$7,L36=$O$7),AND(NOT(ISBLANK($M$7)),NOT(ISBLANK(L36)),NOT(L36=0)))</formula>
    </cfRule>
    <cfRule type="expression" dxfId="1961" priority="45">
      <formula>AND(OR(L36=$M$6,L36=$O$6),AND(NOT(ISBLANK($M$6)),NOT(ISBLANK(L36)),NOT(L36=0)))</formula>
    </cfRule>
    <cfRule type="expression" dxfId="1960" priority="46">
      <formula>AND(OR(L36=$M$5,L36=$O$5),AND(NOT(ISBLANK($M$5)),NOT(ISBLANK(L36)),NOT(L36=0)))</formula>
    </cfRule>
    <cfRule type="expression" dxfId="1959" priority="47">
      <formula>AND(OR(L36=$M$4,L36=$O$4),AND(NOT(ISBLANK($M$4)),NOT(ISBLANK(L36)),NOT(L36=0)))</formula>
    </cfRule>
    <cfRule type="cellIs" dxfId="1958" priority="48" operator="equal">
      <formula>0</formula>
    </cfRule>
  </conditionalFormatting>
  <conditionalFormatting sqref="D36">
    <cfRule type="expression" dxfId="1957" priority="33">
      <formula>AND(OR(D36=$M$10,D36=$O$10),AND(NOT(ISBLANK($M$10)),NOT(ISBLANK(D36)),NOT(D36=0)))</formula>
    </cfRule>
    <cfRule type="expression" dxfId="1956" priority="34">
      <formula>AND(OR(D36=$M$9,D36=$O$9),AND(NOT(ISBLANK($M$9)),NOT(ISBLANK(D36)),NOT(D36=0)))</formula>
    </cfRule>
    <cfRule type="expression" dxfId="1955" priority="35">
      <formula>AND(OR(D36=$M$8,D36=$O$8),AND(NOT(ISBLANK($M$8)),NOT(ISBLANK(D36)),NOT(D36=0)))</formula>
    </cfRule>
    <cfRule type="expression" dxfId="1954" priority="36">
      <formula>AND(OR(D36=$M$7,D36=$O$7),AND(NOT(ISBLANK($M$7)),NOT(ISBLANK(D36)),NOT(D36=0)))</formula>
    </cfRule>
    <cfRule type="expression" dxfId="1953" priority="37">
      <formula>AND(OR(D36=$M$6,D36=$O$6),AND(NOT(ISBLANK($M$6)),NOT(ISBLANK(D36)),NOT(D36=0)))</formula>
    </cfRule>
    <cfRule type="expression" dxfId="1952" priority="38">
      <formula>AND(OR(D36=$M$5,D36=$O$5),AND(NOT(ISBLANK($M$5)),NOT(ISBLANK(D36)),NOT(D36=0)))</formula>
    </cfRule>
    <cfRule type="expression" dxfId="1951" priority="39">
      <formula>AND(OR(D36=$M$4,D36=$O$4),AND(NOT(ISBLANK($M$4)),NOT(ISBLANK(D36)),NOT(D36=0)))</formula>
    </cfRule>
    <cfRule type="cellIs" dxfId="1950" priority="40" operator="equal">
      <formula>0</formula>
    </cfRule>
  </conditionalFormatting>
  <conditionalFormatting sqref="D37">
    <cfRule type="expression" dxfId="1949" priority="25">
      <formula>AND(OR(D37=$M$10,D37=$O$10),AND(NOT(ISBLANK($M$10)),NOT(ISBLANK(D37)),NOT(D37=0)))</formula>
    </cfRule>
    <cfRule type="expression" dxfId="1948" priority="26">
      <formula>AND(OR(D37=$M$9,D37=$O$9),AND(NOT(ISBLANK($M$9)),NOT(ISBLANK(D37)),NOT(D37=0)))</formula>
    </cfRule>
    <cfRule type="expression" dxfId="1947" priority="27">
      <formula>AND(OR(D37=$M$8,D37=$O$8),AND(NOT(ISBLANK($M$8)),NOT(ISBLANK(D37)),NOT(D37=0)))</formula>
    </cfRule>
    <cfRule type="expression" dxfId="1946" priority="28">
      <formula>AND(OR(D37=$M$7,D37=$O$7),AND(NOT(ISBLANK($M$7)),NOT(ISBLANK(D37)),NOT(D37=0)))</formula>
    </cfRule>
    <cfRule type="expression" dxfId="1945" priority="29">
      <formula>AND(OR(D37=$M$6,D37=$O$6),AND(NOT(ISBLANK($M$6)),NOT(ISBLANK(D37)),NOT(D37=0)))</formula>
    </cfRule>
    <cfRule type="expression" dxfId="1944" priority="30">
      <formula>AND(OR(D37=$M$5,D37=$O$5),AND(NOT(ISBLANK($M$5)),NOT(ISBLANK(D37)),NOT(D37=0)))</formula>
    </cfRule>
    <cfRule type="expression" dxfId="1943" priority="31">
      <formula>AND(OR(D37=$M$4,D37=$O$4),AND(NOT(ISBLANK($M$4)),NOT(ISBLANK(D37)),NOT(D37=0)))</formula>
    </cfRule>
    <cfRule type="cellIs" dxfId="1942" priority="32" operator="equal">
      <formula>0</formula>
    </cfRule>
  </conditionalFormatting>
  <conditionalFormatting sqref="M39:N39 P39:Q39">
    <cfRule type="expression" dxfId="1941" priority="17">
      <formula>AND(OR(M39=$M$10,M39=$O$10),AND(NOT(ISBLANK($M$10)),NOT(ISBLANK(M39)),NOT(M39=0)))</formula>
    </cfRule>
    <cfRule type="expression" dxfId="1940" priority="18">
      <formula>AND(OR(M39=$M$9,M39=$O$9),AND(NOT(ISBLANK($M$9)),NOT(ISBLANK(M39)),NOT(M39=0)))</formula>
    </cfRule>
    <cfRule type="expression" dxfId="1939" priority="19">
      <formula>AND(OR(M39=$M$8,M39=$O$8),AND(NOT(ISBLANK($M$8)),NOT(ISBLANK(M39)),NOT(M39=0)))</formula>
    </cfRule>
    <cfRule type="expression" dxfId="1938" priority="20">
      <formula>AND(OR(M39=$M$7,M39=$O$7),AND(NOT(ISBLANK($M$7)),NOT(ISBLANK(M39)),NOT(M39=0)))</formula>
    </cfRule>
    <cfRule type="expression" dxfId="1937" priority="21">
      <formula>AND(OR(M39=$M$6,M39=$O$6),AND(NOT(ISBLANK($M$6)),NOT(ISBLANK(M39)),NOT(M39=0)))</formula>
    </cfRule>
    <cfRule type="expression" dxfId="1936" priority="22">
      <formula>AND(OR(M39=$M$5,M39=$O$5),AND(NOT(ISBLANK($M$5)),NOT(ISBLANK(M39)),NOT(M39=0)))</formula>
    </cfRule>
    <cfRule type="expression" dxfId="1935" priority="23">
      <formula>AND(OR(M39=$M$4,M39=$O$4),AND(NOT(ISBLANK($M$4)),NOT(ISBLANK(M39)),NOT(M39=0)))</formula>
    </cfRule>
    <cfRule type="cellIs" dxfId="1934" priority="24" operator="equal">
      <formula>0</formula>
    </cfRule>
  </conditionalFormatting>
  <conditionalFormatting sqref="L39">
    <cfRule type="expression" dxfId="1933" priority="9">
      <formula>AND(OR(L39=$M$10,L39=$O$10),AND(NOT(ISBLANK($M$10)),NOT(ISBLANK(L39)),NOT(L39=0)))</formula>
    </cfRule>
    <cfRule type="expression" dxfId="1932" priority="10">
      <formula>AND(OR(L39=$M$9,L39=$O$9),AND(NOT(ISBLANK($M$9)),NOT(ISBLANK(L39)),NOT(L39=0)))</formula>
    </cfRule>
    <cfRule type="expression" dxfId="1931" priority="11">
      <formula>AND(OR(L39=$M$8,L39=$O$8),AND(NOT(ISBLANK($M$8)),NOT(ISBLANK(L39)),NOT(L39=0)))</formula>
    </cfRule>
    <cfRule type="expression" dxfId="1930" priority="12">
      <formula>AND(OR(L39=$M$7,L39=$O$7),AND(NOT(ISBLANK($M$7)),NOT(ISBLANK(L39)),NOT(L39=0)))</formula>
    </cfRule>
    <cfRule type="expression" dxfId="1929" priority="13">
      <formula>AND(OR(L39=$M$6,L39=$O$6),AND(NOT(ISBLANK($M$6)),NOT(ISBLANK(L39)),NOT(L39=0)))</formula>
    </cfRule>
    <cfRule type="expression" dxfId="1928" priority="14">
      <formula>AND(OR(L39=$M$5,L39=$O$5),AND(NOT(ISBLANK($M$5)),NOT(ISBLANK(L39)),NOT(L39=0)))</formula>
    </cfRule>
    <cfRule type="expression" dxfId="1927" priority="15">
      <formula>AND(OR(L39=$M$4,L39=$O$4),AND(NOT(ISBLANK($M$4)),NOT(ISBLANK(L39)),NOT(L39=0)))</formula>
    </cfRule>
    <cfRule type="cellIs" dxfId="1926" priority="16" operator="equal">
      <formula>0</formula>
    </cfRule>
  </conditionalFormatting>
  <conditionalFormatting sqref="O39">
    <cfRule type="expression" dxfId="1925" priority="1">
      <formula>AND(OR(O39=$M$10,O39=$O$10),AND(NOT(ISBLANK($M$10)),NOT(ISBLANK(O39)),NOT(O39=0)))</formula>
    </cfRule>
    <cfRule type="expression" dxfId="1924" priority="2">
      <formula>AND(OR(O39=$M$9,O39=$O$9),AND(NOT(ISBLANK($M$9)),NOT(ISBLANK(O39)),NOT(O39=0)))</formula>
    </cfRule>
    <cfRule type="expression" dxfId="1923" priority="3">
      <formula>AND(OR(O39=$M$8,O39=$O$8),AND(NOT(ISBLANK($M$8)),NOT(ISBLANK(O39)),NOT(O39=0)))</formula>
    </cfRule>
    <cfRule type="expression" dxfId="1922" priority="4">
      <formula>AND(OR(O39=$M$7,O39=$O$7),AND(NOT(ISBLANK($M$7)),NOT(ISBLANK(O39)),NOT(O39=0)))</formula>
    </cfRule>
    <cfRule type="expression" dxfId="1921" priority="5">
      <formula>AND(OR(O39=$M$6,O39=$O$6),AND(NOT(ISBLANK($M$6)),NOT(ISBLANK(O39)),NOT(O39=0)))</formula>
    </cfRule>
    <cfRule type="expression" dxfId="1920" priority="6">
      <formula>AND(OR(O39=$M$5,O39=$O$5),AND(NOT(ISBLANK($M$5)),NOT(ISBLANK(O39)),NOT(O39=0)))</formula>
    </cfRule>
    <cfRule type="expression" dxfId="1919" priority="7">
      <formula>AND(OR(O39=$M$4,O39=$O$4),AND(NOT(ISBLANK($M$4)),NOT(ISBLANK(O39)),NOT(O39=0)))</formula>
    </cfRule>
    <cfRule type="cellIs" dxfId="1918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104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1 weiblich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0</v>
      </c>
      <c r="C4" s="250">
        <v>1</v>
      </c>
      <c r="D4" s="584" t="s">
        <v>106</v>
      </c>
      <c r="E4" s="584"/>
      <c r="F4" s="584"/>
      <c r="G4" s="584" t="s">
        <v>401</v>
      </c>
      <c r="H4" s="584"/>
      <c r="I4" s="250" t="s">
        <v>44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0</v>
      </c>
      <c r="R4" s="111"/>
      <c r="S4" s="250">
        <v>8</v>
      </c>
      <c r="T4" s="584" t="s">
        <v>149</v>
      </c>
      <c r="U4" s="584"/>
      <c r="V4" s="584"/>
      <c r="W4" s="584" t="s">
        <v>277</v>
      </c>
      <c r="X4" s="584"/>
      <c r="Y4" s="250" t="s">
        <v>44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0</v>
      </c>
      <c r="C5" s="250">
        <v>2</v>
      </c>
      <c r="D5" s="584" t="s">
        <v>278</v>
      </c>
      <c r="E5" s="584"/>
      <c r="F5" s="584"/>
      <c r="G5" s="584" t="s">
        <v>279</v>
      </c>
      <c r="H5" s="584"/>
      <c r="I5" s="250" t="s">
        <v>39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0</v>
      </c>
      <c r="R5" s="111"/>
      <c r="S5" s="250">
        <v>9</v>
      </c>
      <c r="T5" s="584" t="s">
        <v>402</v>
      </c>
      <c r="U5" s="584"/>
      <c r="V5" s="584"/>
      <c r="W5" s="584" t="s">
        <v>351</v>
      </c>
      <c r="X5" s="584"/>
      <c r="Y5" s="250" t="s">
        <v>47</v>
      </c>
      <c r="Z5" s="2"/>
      <c r="AA5" s="50"/>
      <c r="AB5" s="597" t="s">
        <v>12</v>
      </c>
      <c r="AC5" s="598"/>
      <c r="AD5" s="599" t="str">
        <f>+IF(AB6="","",MID(AB6,1,4))</f>
        <v>Mage</v>
      </c>
      <c r="AE5" s="592"/>
      <c r="AF5" s="593"/>
      <c r="AG5" s="592" t="str">
        <f>+IF(AB7="","",MID(AB7,1,4))</f>
        <v>Leit</v>
      </c>
      <c r="AH5" s="592"/>
      <c r="AI5" s="593"/>
      <c r="AJ5" s="591" t="str">
        <f>+IF(AB8="","",MID(AB8,1,4))</f>
        <v>Prom</v>
      </c>
      <c r="AK5" s="592"/>
      <c r="AL5" s="593"/>
      <c r="AM5" s="591" t="str">
        <f>+IF(AB9="","",MID(AB9,1,4))</f>
        <v>Speh</v>
      </c>
      <c r="AN5" s="592"/>
      <c r="AO5" s="593"/>
      <c r="AP5" s="591" t="str">
        <f>+IF(AB10="","",MID(AB10,1,4))</f>
        <v>Pala</v>
      </c>
      <c r="AQ5" s="592"/>
      <c r="AR5" s="593"/>
      <c r="AS5" s="591" t="str">
        <f>+IF(AB11="","",MID(AB11,1,4))</f>
        <v>Kell</v>
      </c>
      <c r="AT5" s="592"/>
      <c r="AU5" s="593"/>
      <c r="AV5" s="591" t="str">
        <f>+IF(AB12="","",MID(AB12,1,4))</f>
        <v>Sall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0</v>
      </c>
      <c r="C6" s="250">
        <v>3</v>
      </c>
      <c r="D6" s="584" t="s">
        <v>45</v>
      </c>
      <c r="E6" s="584"/>
      <c r="F6" s="584"/>
      <c r="G6" s="584" t="s">
        <v>105</v>
      </c>
      <c r="H6" s="584"/>
      <c r="I6" s="250" t="s">
        <v>41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0</v>
      </c>
      <c r="R6" s="111"/>
      <c r="S6" s="250">
        <v>10</v>
      </c>
      <c r="T6" s="584" t="s">
        <v>114</v>
      </c>
      <c r="U6" s="584"/>
      <c r="V6" s="584"/>
      <c r="W6" s="584" t="s">
        <v>115</v>
      </c>
      <c r="X6" s="584"/>
      <c r="Y6" s="250" t="s">
        <v>65</v>
      </c>
      <c r="Z6" s="2"/>
      <c r="AA6" s="3" t="str">
        <f>+BD6</f>
        <v/>
      </c>
      <c r="AB6" s="7" t="str">
        <f>+CONCATENATE(D4," ",G4)</f>
        <v>Magerle  Daniela</v>
      </c>
      <c r="AC6" s="4" t="str">
        <f>+IF(I4="","",I4)</f>
        <v>WTTV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0</v>
      </c>
      <c r="C7" s="250">
        <v>4</v>
      </c>
      <c r="D7" s="584" t="s">
        <v>124</v>
      </c>
      <c r="E7" s="584"/>
      <c r="F7" s="584"/>
      <c r="G7" s="584" t="s">
        <v>108</v>
      </c>
      <c r="H7" s="584"/>
      <c r="I7" s="250" t="s">
        <v>47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0</v>
      </c>
      <c r="R7" s="111"/>
      <c r="S7" s="250">
        <v>11</v>
      </c>
      <c r="T7" s="584" t="s">
        <v>126</v>
      </c>
      <c r="U7" s="584"/>
      <c r="V7" s="584"/>
      <c r="W7" s="584" t="s">
        <v>127</v>
      </c>
      <c r="X7" s="584"/>
      <c r="Y7" s="250" t="s">
        <v>41</v>
      </c>
      <c r="Z7" s="2"/>
      <c r="AA7" s="3" t="str">
        <f t="shared" ref="AA7:AA12" si="7">+BD7</f>
        <v/>
      </c>
      <c r="AB7" s="8" t="str">
        <f t="shared" ref="AB7:AB12" si="8">+CONCATENATE(D5," ",G5)</f>
        <v>Leitner Selina</v>
      </c>
      <c r="AC7" s="5" t="str">
        <f t="shared" ref="AC7:AC12" si="9">+IF(I5="","",I5)</f>
        <v>STTV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0</v>
      </c>
      <c r="C8" s="250">
        <v>5</v>
      </c>
      <c r="D8" s="584" t="s">
        <v>109</v>
      </c>
      <c r="E8" s="584"/>
      <c r="F8" s="584"/>
      <c r="G8" s="584" t="s">
        <v>105</v>
      </c>
      <c r="H8" s="584"/>
      <c r="I8" s="250" t="s">
        <v>59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0</v>
      </c>
      <c r="R8" s="111"/>
      <c r="S8" s="250">
        <v>12</v>
      </c>
      <c r="T8" s="584" t="s">
        <v>110</v>
      </c>
      <c r="U8" s="584"/>
      <c r="V8" s="584"/>
      <c r="W8" s="584" t="s">
        <v>403</v>
      </c>
      <c r="X8" s="584"/>
      <c r="Y8" s="250" t="s">
        <v>41</v>
      </c>
      <c r="Z8" s="2"/>
      <c r="AA8" s="3" t="str">
        <f t="shared" si="7"/>
        <v/>
      </c>
      <c r="AB8" s="9" t="str">
        <f t="shared" si="8"/>
        <v>Promberger Lena</v>
      </c>
      <c r="AC8" s="5" t="str">
        <f t="shared" si="9"/>
        <v>OÖTTV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0</v>
      </c>
      <c r="C9" s="250">
        <v>6</v>
      </c>
      <c r="D9" s="584" t="s">
        <v>280</v>
      </c>
      <c r="E9" s="584"/>
      <c r="F9" s="584"/>
      <c r="G9" s="584" t="s">
        <v>281</v>
      </c>
      <c r="H9" s="584"/>
      <c r="I9" s="250" t="s">
        <v>41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0</v>
      </c>
      <c r="R9" s="111"/>
      <c r="S9" s="250">
        <v>13</v>
      </c>
      <c r="T9" s="584" t="s">
        <v>111</v>
      </c>
      <c r="U9" s="584"/>
      <c r="V9" s="584"/>
      <c r="W9" s="584" t="s">
        <v>112</v>
      </c>
      <c r="X9" s="584"/>
      <c r="Y9" s="250" t="s">
        <v>56</v>
      </c>
      <c r="Z9" s="2"/>
      <c r="AA9" s="3" t="str">
        <f t="shared" si="7"/>
        <v/>
      </c>
      <c r="AB9" s="9" t="str">
        <f t="shared" si="8"/>
        <v>Spehar Jessica</v>
      </c>
      <c r="AC9" s="5" t="str">
        <f t="shared" si="9"/>
        <v>NÖTTV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0</v>
      </c>
      <c r="C10" s="250">
        <v>7</v>
      </c>
      <c r="D10" s="584" t="s">
        <v>313</v>
      </c>
      <c r="E10" s="584"/>
      <c r="F10" s="584"/>
      <c r="G10" s="584" t="s">
        <v>352</v>
      </c>
      <c r="H10" s="584"/>
      <c r="I10" s="250" t="s">
        <v>56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0</v>
      </c>
      <c r="R10" s="111"/>
      <c r="S10" s="250">
        <v>14</v>
      </c>
      <c r="T10" s="584" t="s">
        <v>119</v>
      </c>
      <c r="U10" s="584"/>
      <c r="V10" s="584"/>
      <c r="W10" s="584" t="s">
        <v>120</v>
      </c>
      <c r="X10" s="584"/>
      <c r="Y10" s="250" t="s">
        <v>40</v>
      </c>
      <c r="Z10" s="2"/>
      <c r="AA10" s="3" t="str">
        <f t="shared" si="7"/>
        <v/>
      </c>
      <c r="AB10" s="9" t="str">
        <f t="shared" si="8"/>
        <v>Palatin Lena</v>
      </c>
      <c r="AC10" s="5" t="str">
        <f t="shared" si="9"/>
        <v>BTTV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Kellermann Sophia</v>
      </c>
      <c r="AC11" s="5" t="str">
        <f t="shared" si="9"/>
        <v>OÖTTV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4</v>
      </c>
      <c r="C12" s="604"/>
      <c r="D12" s="604"/>
      <c r="E12" s="604"/>
      <c r="F12" s="604"/>
      <c r="G12" s="604"/>
      <c r="H12" s="604"/>
      <c r="I12" s="605"/>
      <c r="J12" s="606">
        <f>+B12+1</f>
        <v>5</v>
      </c>
      <c r="K12" s="607"/>
      <c r="L12" s="607"/>
      <c r="M12" s="607"/>
      <c r="N12" s="607"/>
      <c r="O12" s="607"/>
      <c r="P12" s="607"/>
      <c r="Q12" s="608"/>
      <c r="R12" s="606">
        <f>+J12+1</f>
        <v>6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Sallamaci Sibel</v>
      </c>
      <c r="AC12" s="6" t="str">
        <f t="shared" si="9"/>
        <v>VTTV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7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Promberger</v>
      </c>
      <c r="E14" s="76" t="s">
        <v>3</v>
      </c>
      <c r="F14" s="93">
        <v>6</v>
      </c>
      <c r="G14" s="149" t="str">
        <f t="shared" ref="G14:G31" si="11">+IF(F14="","",IF(COUNTIF($C$4:$C$10,F14)=1,VLOOKUP(F14,$C$4:$I$10,2,FALSE),IF(COUNTIF($S$4:$S$10,F14)=1,VLOOKUP(F14,$S$4:$Y$10,2,FALSE),"")))</f>
        <v>Kellermann</v>
      </c>
      <c r="H14" s="15"/>
      <c r="I14" s="157" t="str">
        <f t="shared" ref="I14:I31" si="12">+IF(H14="","",IF(COUNTIF($C$4:$C$10,H14)=1,VLOOKUP(H14,$C$4:$I$10,2,FALSE),IF(COUNTIF($S$4:$S$10,H14)=1,VLOOKUP(H14,$S$4:$Y$10,2,FALSE),"")))</f>
        <v/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Leitner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Sallamaci</v>
      </c>
      <c r="P14" s="15"/>
      <c r="Q14" s="162" t="str">
        <f>+IF(P14="","",IF(COUNTIF($C$4:$C$10,P14)=1,VLOOKUP(P14,$C$4:$I$10,2,FALSE),IF(COUNTIF($S$4:$S$10,P14)=1,VLOOKUP(P14,$S$4:$Y$10,2,FALSE),"")))</f>
        <v/>
      </c>
      <c r="R14" s="140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Spehar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Palatin</v>
      </c>
      <c r="X14" s="15"/>
      <c r="Y14" s="167" t="str">
        <f>+IF(X14="","",IF(COUNTIF($C$4:$C$10,X14)=1,VLOOKUP(X14,$C$4:$I$10,2,FALSE),IF(COUNTIF($S$4:$S$10,X14)=1,VLOOKUP(X14,$S$4:$Y$10,2,FALSE),"")))</f>
        <v/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11</v>
      </c>
      <c r="D15" s="150" t="str">
        <f t="shared" ref="D15:D31" si="13">+IF(C15="","",IF(COUNTIF($C$4:$C$10,C15)=1,VLOOKUP(C15,$C$4:$I$10,2,FALSE),IF(COUNTIF($S$4:$S$10,C15)=1,VLOOKUP(C15,$S$4:$Y$10,2,FALSE),"")))</f>
        <v>Reiter</v>
      </c>
      <c r="E15" s="70" t="s">
        <v>3</v>
      </c>
      <c r="F15" s="94">
        <v>12</v>
      </c>
      <c r="G15" s="150" t="str">
        <f t="shared" si="11"/>
        <v>Oberfichtner</v>
      </c>
      <c r="H15" s="29"/>
      <c r="I15" s="158" t="str">
        <f t="shared" si="12"/>
        <v/>
      </c>
      <c r="J15" s="115">
        <f>+B15</f>
        <v>0.55902777777777779</v>
      </c>
      <c r="K15" s="105">
        <v>10</v>
      </c>
      <c r="L15" s="161" t="str">
        <f t="shared" ref="L15:L31" si="14">+IF(K15="","",IF(COUNTIF($C$4:$C$10,K15)=1,VLOOKUP(K15,$C$4:$I$10,2,FALSE),IF(COUNTIF($S$4:$S$10,K15)=1,VLOOKUP(K15,$S$4:$Y$10,2,FALSE),"")))</f>
        <v>Oppelz</v>
      </c>
      <c r="M15" s="104" t="s">
        <v>3</v>
      </c>
      <c r="N15" s="105">
        <v>13</v>
      </c>
      <c r="O15" s="161" t="str">
        <f t="shared" ref="O15:O31" si="15">+IF(N15="","",IF(COUNTIF($C$4:$C$10,N15)=1,VLOOKUP(N15,$C$4:$I$10,2,FALSE),IF(COUNTIF($S$4:$S$10,N15)=1,VLOOKUP(N15,$S$4:$Y$10,2,FALSE),"")))</f>
        <v>Ender</v>
      </c>
      <c r="P15" s="29"/>
      <c r="Q15" s="163" t="str">
        <f t="shared" ref="Q15:Q31" si="16">+IF(P15="","",IF(COUNTIF($C$4:$C$10,P15)=1,VLOOKUP(P15,$C$4:$I$10,2,FALSE),IF(COUNTIF($S$4:$S$10,P15)=1,VLOOKUP(P15,$S$4:$Y$10,2,FALSE),"")))</f>
        <v/>
      </c>
      <c r="R15" s="141">
        <f>+B15</f>
        <v>0.55902777777777779</v>
      </c>
      <c r="S15" s="105">
        <v>9</v>
      </c>
      <c r="T15" s="161" t="str">
        <f t="shared" ref="T15:T31" si="17">+IF(S15="","",IF(COUNTIF($C$4:$C$10,S15)=1,VLOOKUP(S15,$C$4:$I$10,2,FALSE),IF(COUNTIF($S$4:$S$10,S15)=1,VLOOKUP(S15,$S$4:$Y$10,2,FALSE),"")))</f>
        <v xml:space="preserve">Chen </v>
      </c>
      <c r="U15" s="104" t="s">
        <v>3</v>
      </c>
      <c r="V15" s="105">
        <v>14</v>
      </c>
      <c r="W15" s="161" t="str">
        <f t="shared" ref="W15:W31" si="18">+IF(V15="","",IF(COUNTIF($C$4:$C$10,V15)=1,VLOOKUP(V15,$C$4:$I$10,2,FALSE),IF(COUNTIF($S$4:$S$10,V15)=1,VLOOKUP(V15,$S$4:$Y$10,2,FALSE),"")))</f>
        <v>Sauer</v>
      </c>
      <c r="X15" s="29"/>
      <c r="Y15" s="146" t="str">
        <f t="shared" ref="Y15:Y31" si="19">+IF(X15="","",IF(COUNTIF($C$4:$C$10,X15)=1,VLOOKUP(X15,$C$4:$I$10,2,FALSE),IF(COUNTIF($S$4:$S$10,X15)=1,VLOOKUP(X15,$S$4:$Y$10,2,FALSE),"")))</f>
        <v/>
      </c>
      <c r="AB15" s="613" t="s">
        <v>13</v>
      </c>
      <c r="AC15" s="614"/>
      <c r="AD15" s="599" t="str">
        <f>+IF(AB16="","",MID(AB16,1,4))</f>
        <v>Schu</v>
      </c>
      <c r="AE15" s="592"/>
      <c r="AF15" s="593"/>
      <c r="AG15" s="592" t="str">
        <f>+IF(AB17="","",MID(AB17,1,4))</f>
        <v>Chen</v>
      </c>
      <c r="AH15" s="592"/>
      <c r="AI15" s="593"/>
      <c r="AJ15" s="591" t="str">
        <f>+IF(AB18="","",MID(AB18,1,4))</f>
        <v>Oppe</v>
      </c>
      <c r="AK15" s="592"/>
      <c r="AL15" s="593"/>
      <c r="AM15" s="591" t="str">
        <f>+IF(AB19="","",MID(AB19,1,4))</f>
        <v>Reit</v>
      </c>
      <c r="AN15" s="592"/>
      <c r="AO15" s="593"/>
      <c r="AP15" s="591" t="str">
        <f>+IF(AB20="","",MID(AB20,1,4))</f>
        <v>Ober</v>
      </c>
      <c r="AQ15" s="592"/>
      <c r="AR15" s="593"/>
      <c r="AS15" s="591" t="str">
        <f>+IF(AB21="","",MID(AB21,1,4))</f>
        <v>Ende</v>
      </c>
      <c r="AT15" s="592"/>
      <c r="AU15" s="593"/>
      <c r="AV15" s="591" t="str">
        <f>+IF(AB22="","",MID(AB22,1,4))</f>
        <v>Saue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Kellermann</v>
      </c>
      <c r="E16" s="70" t="s">
        <v>3</v>
      </c>
      <c r="F16" s="94">
        <v>4</v>
      </c>
      <c r="G16" s="150" t="str">
        <f t="shared" si="11"/>
        <v>Spehar</v>
      </c>
      <c r="H16" s="29"/>
      <c r="I16" s="158" t="str">
        <f t="shared" si="12"/>
        <v/>
      </c>
      <c r="J16" s="115">
        <f t="shared" ref="J16:J44" si="20">+B16</f>
        <v>0.57638888888888895</v>
      </c>
      <c r="K16" s="105">
        <v>7</v>
      </c>
      <c r="L16" s="161" t="str">
        <f t="shared" si="14"/>
        <v>Sallamaci</v>
      </c>
      <c r="M16" s="104" t="s">
        <v>3</v>
      </c>
      <c r="N16" s="105">
        <v>3</v>
      </c>
      <c r="O16" s="161" t="str">
        <f t="shared" si="15"/>
        <v>Promberger</v>
      </c>
      <c r="P16" s="29"/>
      <c r="Q16" s="163" t="str">
        <f t="shared" si="16"/>
        <v/>
      </c>
      <c r="R16" s="141">
        <f t="shared" ref="R16:R32" si="21">+B16</f>
        <v>0.57638888888888895</v>
      </c>
      <c r="S16" s="105">
        <v>1</v>
      </c>
      <c r="T16" s="161" t="str">
        <f t="shared" si="17"/>
        <v>Magerle</v>
      </c>
      <c r="U16" s="104" t="s">
        <v>3</v>
      </c>
      <c r="V16" s="105">
        <v>2</v>
      </c>
      <c r="W16" s="161" t="str">
        <f t="shared" si="18"/>
        <v>Leitner</v>
      </c>
      <c r="X16" s="29"/>
      <c r="Y16" s="146" t="str">
        <f t="shared" si="19"/>
        <v/>
      </c>
      <c r="AA16" s="3" t="str">
        <f>+BD16</f>
        <v/>
      </c>
      <c r="AB16" s="7" t="str">
        <f>+CONCATENATE(T4," ",W4)</f>
        <v>Schuster Sophie</v>
      </c>
      <c r="AC16" s="4" t="str">
        <f>+IF(Y4="","",Y4)</f>
        <v>WTTV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8</v>
      </c>
      <c r="D17" s="150" t="str">
        <f t="shared" si="13"/>
        <v>Schuster</v>
      </c>
      <c r="E17" s="70" t="s">
        <v>3</v>
      </c>
      <c r="F17" s="94">
        <v>9</v>
      </c>
      <c r="G17" s="150" t="str">
        <f t="shared" si="11"/>
        <v xml:space="preserve">Chen </v>
      </c>
      <c r="H17" s="29"/>
      <c r="I17" s="158" t="str">
        <f t="shared" si="12"/>
        <v/>
      </c>
      <c r="J17" s="115">
        <f t="shared" si="20"/>
        <v>0.59375</v>
      </c>
      <c r="K17" s="105">
        <v>14</v>
      </c>
      <c r="L17" s="161" t="str">
        <f t="shared" si="14"/>
        <v>Sauer</v>
      </c>
      <c r="M17" s="104" t="s">
        <v>3</v>
      </c>
      <c r="N17" s="105">
        <v>10</v>
      </c>
      <c r="O17" s="161" t="str">
        <f t="shared" si="15"/>
        <v>Oppelz</v>
      </c>
      <c r="P17" s="29"/>
      <c r="Q17" s="163" t="str">
        <f t="shared" si="16"/>
        <v/>
      </c>
      <c r="R17" s="141">
        <f t="shared" si="21"/>
        <v>0.59375</v>
      </c>
      <c r="S17" s="105">
        <v>13</v>
      </c>
      <c r="T17" s="161" t="str">
        <f t="shared" si="17"/>
        <v>Ender</v>
      </c>
      <c r="U17" s="104" t="s">
        <v>3</v>
      </c>
      <c r="V17" s="105">
        <v>11</v>
      </c>
      <c r="W17" s="161" t="str">
        <f t="shared" si="18"/>
        <v>Reiter</v>
      </c>
      <c r="X17" s="29"/>
      <c r="Y17" s="146" t="str">
        <f t="shared" si="19"/>
        <v/>
      </c>
      <c r="AA17" s="3" t="str">
        <f t="shared" ref="AA17:AA22" si="26">+BD17</f>
        <v/>
      </c>
      <c r="AB17" s="8" t="str">
        <f t="shared" ref="AB17:AB22" si="27">+CONCATENATE(T5," ",W5)</f>
        <v>Chen  Sofia Lu</v>
      </c>
      <c r="AC17" s="5" t="str">
        <f t="shared" ref="AC17:AC22" si="28">+IF(Y5="","",Y5)</f>
        <v>NÖTTV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Spehar</v>
      </c>
      <c r="E18" s="70" t="s">
        <v>3</v>
      </c>
      <c r="F18" s="94">
        <v>7</v>
      </c>
      <c r="G18" s="150" t="str">
        <f t="shared" si="11"/>
        <v>Sallamaci</v>
      </c>
      <c r="H18" s="29"/>
      <c r="I18" s="158" t="str">
        <f t="shared" si="12"/>
        <v/>
      </c>
      <c r="J18" s="115">
        <f t="shared" si="20"/>
        <v>0.61805555555555558</v>
      </c>
      <c r="K18" s="105">
        <v>3</v>
      </c>
      <c r="L18" s="161" t="str">
        <f t="shared" si="14"/>
        <v>Promberger</v>
      </c>
      <c r="M18" s="104" t="s">
        <v>3</v>
      </c>
      <c r="N18" s="105">
        <v>1</v>
      </c>
      <c r="O18" s="161" t="str">
        <f t="shared" si="15"/>
        <v>Magerle</v>
      </c>
      <c r="P18" s="29"/>
      <c r="Q18" s="163" t="str">
        <f t="shared" si="16"/>
        <v/>
      </c>
      <c r="R18" s="141">
        <f t="shared" si="21"/>
        <v>0.61805555555555558</v>
      </c>
      <c r="S18" s="105">
        <v>5</v>
      </c>
      <c r="T18" s="161" t="str">
        <f t="shared" si="17"/>
        <v>Palatin</v>
      </c>
      <c r="U18" s="104" t="s">
        <v>3</v>
      </c>
      <c r="V18" s="105">
        <v>6</v>
      </c>
      <c r="W18" s="161" t="str">
        <f t="shared" si="18"/>
        <v>Kellermann</v>
      </c>
      <c r="X18" s="29"/>
      <c r="Y18" s="146" t="str">
        <f t="shared" si="19"/>
        <v/>
      </c>
      <c r="AA18" s="3" t="str">
        <f t="shared" si="26"/>
        <v/>
      </c>
      <c r="AB18" s="9" t="str">
        <f t="shared" si="27"/>
        <v>Oppelz Teresa</v>
      </c>
      <c r="AC18" s="5" t="str">
        <f t="shared" si="28"/>
        <v>TTTV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12</v>
      </c>
      <c r="D19" s="150" t="str">
        <f t="shared" si="13"/>
        <v>Oberfichtner</v>
      </c>
      <c r="E19" s="70" t="s">
        <v>3</v>
      </c>
      <c r="F19" s="94">
        <v>13</v>
      </c>
      <c r="G19" s="150" t="str">
        <f t="shared" si="11"/>
        <v>Ender</v>
      </c>
      <c r="H19" s="29"/>
      <c r="I19" s="158" t="str">
        <f t="shared" si="12"/>
        <v/>
      </c>
      <c r="J19" s="115">
        <f t="shared" si="20"/>
        <v>0.63541666666666663</v>
      </c>
      <c r="K19" s="105">
        <v>11</v>
      </c>
      <c r="L19" s="161" t="str">
        <f t="shared" si="14"/>
        <v>Reiter</v>
      </c>
      <c r="M19" s="104" t="s">
        <v>3</v>
      </c>
      <c r="N19" s="105">
        <v>14</v>
      </c>
      <c r="O19" s="161" t="str">
        <f t="shared" si="15"/>
        <v>Sauer</v>
      </c>
      <c r="P19" s="29"/>
      <c r="Q19" s="163" t="str">
        <f t="shared" si="16"/>
        <v/>
      </c>
      <c r="R19" s="141">
        <f t="shared" si="21"/>
        <v>0.63541666666666663</v>
      </c>
      <c r="S19" s="105">
        <v>10</v>
      </c>
      <c r="T19" s="161" t="str">
        <f t="shared" si="17"/>
        <v>Oppelz</v>
      </c>
      <c r="U19" s="104" t="s">
        <v>3</v>
      </c>
      <c r="V19" s="105">
        <v>8</v>
      </c>
      <c r="W19" s="161" t="str">
        <f t="shared" si="18"/>
        <v>Schuster</v>
      </c>
      <c r="X19" s="29"/>
      <c r="Y19" s="146" t="str">
        <f t="shared" si="19"/>
        <v/>
      </c>
      <c r="AA19" s="3" t="str">
        <f t="shared" si="26"/>
        <v/>
      </c>
      <c r="AB19" s="9" t="str">
        <f t="shared" si="27"/>
        <v>Reiter Romy Josefa</v>
      </c>
      <c r="AC19" s="5" t="str">
        <f t="shared" si="28"/>
        <v>OÖTTV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Sallamaci</v>
      </c>
      <c r="E20" s="70" t="s">
        <v>3</v>
      </c>
      <c r="F20" s="94">
        <v>5</v>
      </c>
      <c r="G20" s="150" t="str">
        <f t="shared" si="11"/>
        <v>Palatin</v>
      </c>
      <c r="H20" s="29"/>
      <c r="I20" s="158" t="str">
        <f t="shared" si="12"/>
        <v/>
      </c>
      <c r="J20" s="115">
        <f t="shared" si="20"/>
        <v>0.65277777777777779</v>
      </c>
      <c r="K20" s="105">
        <v>1</v>
      </c>
      <c r="L20" s="161" t="str">
        <f t="shared" si="14"/>
        <v>Magerle</v>
      </c>
      <c r="M20" s="104" t="s">
        <v>3</v>
      </c>
      <c r="N20" s="105">
        <v>4</v>
      </c>
      <c r="O20" s="161" t="str">
        <f t="shared" si="15"/>
        <v>Spehar</v>
      </c>
      <c r="P20" s="29"/>
      <c r="Q20" s="163" t="str">
        <f t="shared" si="16"/>
        <v/>
      </c>
      <c r="R20" s="141">
        <f t="shared" si="21"/>
        <v>0.65277777777777779</v>
      </c>
      <c r="S20" s="105">
        <v>2</v>
      </c>
      <c r="T20" s="161" t="str">
        <f t="shared" si="17"/>
        <v>Leitner</v>
      </c>
      <c r="U20" s="104" t="s">
        <v>3</v>
      </c>
      <c r="V20" s="105">
        <v>3</v>
      </c>
      <c r="W20" s="161" t="str">
        <f t="shared" si="18"/>
        <v>Promberger</v>
      </c>
      <c r="X20" s="29"/>
      <c r="Y20" s="146" t="str">
        <f t="shared" si="19"/>
        <v/>
      </c>
      <c r="AA20" s="3" t="str">
        <f t="shared" si="26"/>
        <v/>
      </c>
      <c r="AB20" s="9" t="str">
        <f t="shared" si="27"/>
        <v>Oberfichtner Christine</v>
      </c>
      <c r="AC20" s="5" t="str">
        <f t="shared" si="28"/>
        <v>OÖTTV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9</v>
      </c>
      <c r="D21" s="150" t="str">
        <f t="shared" si="13"/>
        <v xml:space="preserve">Chen </v>
      </c>
      <c r="E21" s="70" t="s">
        <v>3</v>
      </c>
      <c r="F21" s="94">
        <v>10</v>
      </c>
      <c r="G21" s="150" t="str">
        <f t="shared" si="11"/>
        <v>Oppelz</v>
      </c>
      <c r="H21" s="29"/>
      <c r="I21" s="158" t="str">
        <f t="shared" si="12"/>
        <v/>
      </c>
      <c r="J21" s="115">
        <f t="shared" si="20"/>
        <v>0.67013888888888884</v>
      </c>
      <c r="K21" s="105">
        <v>8</v>
      </c>
      <c r="L21" s="161" t="str">
        <f t="shared" si="14"/>
        <v>Schuster</v>
      </c>
      <c r="M21" s="104" t="s">
        <v>3</v>
      </c>
      <c r="N21" s="105">
        <v>11</v>
      </c>
      <c r="O21" s="161" t="str">
        <f t="shared" si="15"/>
        <v>Reiter</v>
      </c>
      <c r="P21" s="29"/>
      <c r="Q21" s="163" t="str">
        <f t="shared" si="16"/>
        <v/>
      </c>
      <c r="R21" s="141">
        <f t="shared" si="21"/>
        <v>0.67013888888888884</v>
      </c>
      <c r="S21" s="105">
        <v>14</v>
      </c>
      <c r="T21" s="161" t="str">
        <f t="shared" si="17"/>
        <v>Sauer</v>
      </c>
      <c r="U21" s="104" t="s">
        <v>3</v>
      </c>
      <c r="V21" s="105">
        <v>12</v>
      </c>
      <c r="W21" s="161" t="str">
        <f t="shared" si="18"/>
        <v>Oberfichtner</v>
      </c>
      <c r="X21" s="29"/>
      <c r="Y21" s="146" t="str">
        <f t="shared" si="19"/>
        <v/>
      </c>
      <c r="AA21" s="3" t="str">
        <f t="shared" si="26"/>
        <v/>
      </c>
      <c r="AB21" s="9" t="str">
        <f t="shared" si="27"/>
        <v>Ender Sarah</v>
      </c>
      <c r="AC21" s="5" t="str">
        <f t="shared" si="28"/>
        <v>VTTV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Palatin</v>
      </c>
      <c r="E22" s="70" t="s">
        <v>3</v>
      </c>
      <c r="F22" s="94">
        <v>1</v>
      </c>
      <c r="G22" s="150" t="str">
        <f t="shared" si="11"/>
        <v>Magerle</v>
      </c>
      <c r="H22" s="29"/>
      <c r="I22" s="158" t="str">
        <f t="shared" si="12"/>
        <v/>
      </c>
      <c r="J22" s="115">
        <f t="shared" si="20"/>
        <v>0.69444444444444453</v>
      </c>
      <c r="K22" s="105">
        <v>4</v>
      </c>
      <c r="L22" s="161" t="str">
        <f t="shared" si="14"/>
        <v>Spehar</v>
      </c>
      <c r="M22" s="104" t="s">
        <v>3</v>
      </c>
      <c r="N22" s="105">
        <v>2</v>
      </c>
      <c r="O22" s="161" t="str">
        <f t="shared" si="15"/>
        <v>Leitner</v>
      </c>
      <c r="P22" s="29"/>
      <c r="Q22" s="163" t="str">
        <f t="shared" si="16"/>
        <v/>
      </c>
      <c r="R22" s="141">
        <f t="shared" si="21"/>
        <v>0.69444444444444453</v>
      </c>
      <c r="S22" s="105">
        <v>6</v>
      </c>
      <c r="T22" s="161" t="str">
        <f t="shared" si="17"/>
        <v>Kellermann</v>
      </c>
      <c r="U22" s="104" t="s">
        <v>3</v>
      </c>
      <c r="V22" s="105">
        <v>7</v>
      </c>
      <c r="W22" s="161" t="str">
        <f t="shared" si="18"/>
        <v>Sallamaci</v>
      </c>
      <c r="X22" s="29"/>
      <c r="Y22" s="146" t="str">
        <f t="shared" si="19"/>
        <v/>
      </c>
      <c r="AA22" s="3" t="str">
        <f t="shared" si="26"/>
        <v/>
      </c>
      <c r="AB22" s="10" t="str">
        <f t="shared" si="27"/>
        <v>Sauer Rosa</v>
      </c>
      <c r="AC22" s="6" t="str">
        <f t="shared" si="28"/>
        <v>STTTV</v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13</v>
      </c>
      <c r="D23" s="150" t="str">
        <f t="shared" si="13"/>
        <v>Ender</v>
      </c>
      <c r="E23" s="70" t="s">
        <v>3</v>
      </c>
      <c r="F23" s="94">
        <v>14</v>
      </c>
      <c r="G23" s="150" t="str">
        <f t="shared" si="11"/>
        <v>Sauer</v>
      </c>
      <c r="H23" s="29"/>
      <c r="I23" s="158" t="str">
        <f t="shared" si="12"/>
        <v/>
      </c>
      <c r="J23" s="115">
        <f t="shared" si="20"/>
        <v>0.71180555555555547</v>
      </c>
      <c r="K23" s="105">
        <v>12</v>
      </c>
      <c r="L23" s="161" t="str">
        <f t="shared" si="14"/>
        <v>Oberfichtner</v>
      </c>
      <c r="M23" s="104" t="s">
        <v>3</v>
      </c>
      <c r="N23" s="105">
        <v>8</v>
      </c>
      <c r="O23" s="161" t="str">
        <f t="shared" si="15"/>
        <v>Schuster</v>
      </c>
      <c r="P23" s="29"/>
      <c r="Q23" s="163" t="str">
        <f t="shared" si="16"/>
        <v/>
      </c>
      <c r="R23" s="141">
        <f t="shared" si="21"/>
        <v>0.71180555555555547</v>
      </c>
      <c r="S23" s="105">
        <v>11</v>
      </c>
      <c r="T23" s="161" t="str">
        <f t="shared" si="17"/>
        <v>Reiter</v>
      </c>
      <c r="U23" s="104" t="s">
        <v>3</v>
      </c>
      <c r="V23" s="105">
        <v>9</v>
      </c>
      <c r="W23" s="161" t="str">
        <f t="shared" si="18"/>
        <v xml:space="preserve">Chen </v>
      </c>
      <c r="X23" s="29"/>
      <c r="Y23" s="146" t="str">
        <f t="shared" si="19"/>
        <v/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Magerle</v>
      </c>
      <c r="E24" s="70" t="s">
        <v>3</v>
      </c>
      <c r="F24" s="94">
        <v>6</v>
      </c>
      <c r="G24" s="150" t="str">
        <f t="shared" si="11"/>
        <v>Kellermann</v>
      </c>
      <c r="H24" s="29"/>
      <c r="I24" s="158" t="str">
        <f t="shared" si="12"/>
        <v/>
      </c>
      <c r="J24" s="115">
        <f t="shared" si="20"/>
        <v>0.72916666666666663</v>
      </c>
      <c r="K24" s="105">
        <v>2</v>
      </c>
      <c r="L24" s="161" t="str">
        <f t="shared" si="14"/>
        <v>Leitner</v>
      </c>
      <c r="M24" s="104" t="s">
        <v>3</v>
      </c>
      <c r="N24" s="105">
        <v>5</v>
      </c>
      <c r="O24" s="161" t="str">
        <f t="shared" si="15"/>
        <v>Palatin</v>
      </c>
      <c r="P24" s="29"/>
      <c r="Q24" s="163" t="str">
        <f t="shared" si="16"/>
        <v/>
      </c>
      <c r="R24" s="141">
        <f t="shared" si="21"/>
        <v>0.72916666666666663</v>
      </c>
      <c r="S24" s="105">
        <v>3</v>
      </c>
      <c r="T24" s="161" t="str">
        <f t="shared" si="17"/>
        <v>Promberger</v>
      </c>
      <c r="U24" s="104" t="s">
        <v>3</v>
      </c>
      <c r="V24" s="105">
        <v>4</v>
      </c>
      <c r="W24" s="161" t="str">
        <f t="shared" si="18"/>
        <v>Spehar</v>
      </c>
      <c r="X24" s="29"/>
      <c r="Y24" s="146" t="str">
        <f t="shared" si="19"/>
        <v/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0.74652777777777779</v>
      </c>
      <c r="C25" s="94">
        <v>10</v>
      </c>
      <c r="D25" s="150" t="str">
        <f t="shared" si="13"/>
        <v>Oppelz</v>
      </c>
      <c r="E25" s="70" t="s">
        <v>3</v>
      </c>
      <c r="F25" s="94">
        <v>11</v>
      </c>
      <c r="G25" s="150" t="str">
        <f t="shared" si="11"/>
        <v>Reiter</v>
      </c>
      <c r="H25" s="29"/>
      <c r="I25" s="158" t="str">
        <f t="shared" si="12"/>
        <v/>
      </c>
      <c r="J25" s="115">
        <f t="shared" si="20"/>
        <v>0.74652777777777779</v>
      </c>
      <c r="K25" s="105">
        <v>8</v>
      </c>
      <c r="L25" s="161" t="str">
        <f t="shared" si="14"/>
        <v>Schuster</v>
      </c>
      <c r="M25" s="104" t="s">
        <v>3</v>
      </c>
      <c r="N25" s="105">
        <v>13</v>
      </c>
      <c r="O25" s="161" t="str">
        <f t="shared" si="15"/>
        <v>Ender</v>
      </c>
      <c r="P25" s="29"/>
      <c r="Q25" s="163" t="str">
        <f t="shared" si="16"/>
        <v/>
      </c>
      <c r="R25" s="141">
        <f t="shared" si="21"/>
        <v>0.74652777777777779</v>
      </c>
      <c r="S25" s="105">
        <v>9</v>
      </c>
      <c r="T25" s="161" t="str">
        <f t="shared" si="17"/>
        <v xml:space="preserve">Chen </v>
      </c>
      <c r="U25" s="104" t="s">
        <v>3</v>
      </c>
      <c r="V25" s="105">
        <v>12</v>
      </c>
      <c r="W25" s="161" t="str">
        <f t="shared" si="18"/>
        <v>Oberfichtner</v>
      </c>
      <c r="X25" s="29"/>
      <c r="Y25" s="146" t="str">
        <f t="shared" si="19"/>
        <v/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0.77083333333333337</v>
      </c>
      <c r="C26" s="94">
        <v>6</v>
      </c>
      <c r="D26" s="150" t="str">
        <f t="shared" si="13"/>
        <v>Kellermann</v>
      </c>
      <c r="E26" s="70" t="s">
        <v>3</v>
      </c>
      <c r="F26" s="94">
        <v>2</v>
      </c>
      <c r="G26" s="150" t="str">
        <f t="shared" si="11"/>
        <v>Leitner</v>
      </c>
      <c r="H26" s="29"/>
      <c r="I26" s="158" t="str">
        <f t="shared" si="12"/>
        <v/>
      </c>
      <c r="J26" s="115">
        <f t="shared" si="20"/>
        <v>0.77083333333333337</v>
      </c>
      <c r="K26" s="105">
        <v>5</v>
      </c>
      <c r="L26" s="161" t="str">
        <f t="shared" si="14"/>
        <v>Palatin</v>
      </c>
      <c r="M26" s="104" t="s">
        <v>3</v>
      </c>
      <c r="N26" s="105">
        <v>3</v>
      </c>
      <c r="O26" s="161" t="str">
        <f t="shared" si="15"/>
        <v>Promberger</v>
      </c>
      <c r="P26" s="29"/>
      <c r="Q26" s="163" t="str">
        <f t="shared" si="16"/>
        <v/>
      </c>
      <c r="R26" s="141">
        <f t="shared" si="21"/>
        <v>0.77083333333333337</v>
      </c>
      <c r="S26" s="105">
        <v>7</v>
      </c>
      <c r="T26" s="161" t="str">
        <f t="shared" si="17"/>
        <v>Sallamaci</v>
      </c>
      <c r="U26" s="104" t="s">
        <v>3</v>
      </c>
      <c r="V26" s="105">
        <v>1</v>
      </c>
      <c r="W26" s="161" t="str">
        <f t="shared" si="18"/>
        <v>Magerle</v>
      </c>
      <c r="X26" s="29"/>
      <c r="Y26" s="146" t="str">
        <f t="shared" si="19"/>
        <v/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>
        <v>0.78819444444444453</v>
      </c>
      <c r="C27" s="94">
        <v>12</v>
      </c>
      <c r="D27" s="150" t="str">
        <f t="shared" si="13"/>
        <v>Oberfichtner</v>
      </c>
      <c r="E27" s="70" t="s">
        <v>3</v>
      </c>
      <c r="F27" s="94">
        <v>10</v>
      </c>
      <c r="G27" s="150" t="str">
        <f t="shared" si="11"/>
        <v>Oppelz</v>
      </c>
      <c r="H27" s="29"/>
      <c r="I27" s="158" t="str">
        <f t="shared" si="12"/>
        <v/>
      </c>
      <c r="J27" s="115">
        <f t="shared" si="20"/>
        <v>0.78819444444444453</v>
      </c>
      <c r="K27" s="105">
        <v>13</v>
      </c>
      <c r="L27" s="161" t="str">
        <f t="shared" si="14"/>
        <v>Ender</v>
      </c>
      <c r="M27" s="104" t="s">
        <v>3</v>
      </c>
      <c r="N27" s="105">
        <v>9</v>
      </c>
      <c r="O27" s="161" t="str">
        <f t="shared" si="15"/>
        <v xml:space="preserve">Chen </v>
      </c>
      <c r="P27" s="29"/>
      <c r="Q27" s="163" t="str">
        <f t="shared" si="16"/>
        <v/>
      </c>
      <c r="R27" s="141">
        <f t="shared" si="21"/>
        <v>0.78819444444444453</v>
      </c>
      <c r="S27" s="105">
        <v>14</v>
      </c>
      <c r="T27" s="161" t="str">
        <f t="shared" si="17"/>
        <v>Sauer</v>
      </c>
      <c r="U27" s="104" t="s">
        <v>3</v>
      </c>
      <c r="V27" s="105">
        <v>8</v>
      </c>
      <c r="W27" s="161" t="str">
        <f t="shared" si="18"/>
        <v>Schuster</v>
      </c>
      <c r="X27" s="29"/>
      <c r="Y27" s="146" t="str">
        <f t="shared" si="19"/>
        <v/>
      </c>
      <c r="AB27" s="621" t="s">
        <v>28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>
        <v>0.80555555555555547</v>
      </c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20"/>
        <v>0.80555555555555547</v>
      </c>
      <c r="K28" s="94"/>
      <c r="L28" s="150" t="str">
        <f t="shared" si="14"/>
        <v/>
      </c>
      <c r="M28" s="70" t="s">
        <v>3</v>
      </c>
      <c r="N28" s="94"/>
      <c r="O28" s="150" t="str">
        <f t="shared" si="15"/>
        <v/>
      </c>
      <c r="P28" s="106"/>
      <c r="Q28" s="156" t="str">
        <f t="shared" si="16"/>
        <v/>
      </c>
      <c r="R28" s="141">
        <f t="shared" si="21"/>
        <v>0.80555555555555547</v>
      </c>
      <c r="S28" s="94"/>
      <c r="T28" s="150" t="str">
        <f t="shared" si="17"/>
        <v/>
      </c>
      <c r="U28" s="70" t="s">
        <v>3</v>
      </c>
      <c r="V28" s="94"/>
      <c r="W28" s="150" t="str">
        <f t="shared" si="18"/>
        <v/>
      </c>
      <c r="X28" s="106"/>
      <c r="Y28" s="146" t="str">
        <f t="shared" si="19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20"/>
        <v>0</v>
      </c>
      <c r="K29" s="94"/>
      <c r="L29" s="150" t="str">
        <f t="shared" si="14"/>
        <v/>
      </c>
      <c r="M29" s="70" t="s">
        <v>3</v>
      </c>
      <c r="N29" s="94"/>
      <c r="O29" s="150" t="str">
        <f t="shared" si="15"/>
        <v/>
      </c>
      <c r="P29" s="106"/>
      <c r="Q29" s="156" t="str">
        <f t="shared" si="16"/>
        <v/>
      </c>
      <c r="R29" s="141">
        <f t="shared" si="21"/>
        <v>0</v>
      </c>
      <c r="S29" s="94"/>
      <c r="T29" s="150" t="str">
        <f t="shared" si="17"/>
        <v/>
      </c>
      <c r="U29" s="70" t="s">
        <v>3</v>
      </c>
      <c r="V29" s="94"/>
      <c r="W29" s="150" t="str">
        <f t="shared" si="18"/>
        <v/>
      </c>
      <c r="X29" s="106"/>
      <c r="Y29" s="146" t="str">
        <f t="shared" si="19"/>
        <v/>
      </c>
      <c r="AB29" s="622" t="str">
        <f>+AB27</f>
        <v>Platz 9-14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591" t="str">
        <f>+IF(AB35="","",MID(AB35,1,4))</f>
        <v>7. V</v>
      </c>
      <c r="AT29" s="592"/>
      <c r="AU29" s="593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20"/>
        <v>0</v>
      </c>
      <c r="K30" s="94"/>
      <c r="L30" s="150" t="str">
        <f t="shared" si="14"/>
        <v/>
      </c>
      <c r="M30" s="70" t="s">
        <v>3</v>
      </c>
      <c r="N30" s="94"/>
      <c r="O30" s="150" t="str">
        <f t="shared" si="15"/>
        <v/>
      </c>
      <c r="P30" s="106"/>
      <c r="Q30" s="156" t="str">
        <f t="shared" si="16"/>
        <v/>
      </c>
      <c r="R30" s="141">
        <f t="shared" si="21"/>
        <v>0</v>
      </c>
      <c r="S30" s="94"/>
      <c r="T30" s="150" t="str">
        <f t="shared" si="17"/>
        <v/>
      </c>
      <c r="U30" s="70" t="s">
        <v>3</v>
      </c>
      <c r="V30" s="94"/>
      <c r="W30" s="150" t="str">
        <f t="shared" si="18"/>
        <v/>
      </c>
      <c r="X30" s="106"/>
      <c r="Y30" s="146" t="str">
        <f t="shared" si="19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12"/>
      <c r="B31" s="119"/>
      <c r="C31" s="109"/>
      <c r="D31" s="168" t="str">
        <f t="shared" si="13"/>
        <v/>
      </c>
      <c r="E31" s="90" t="s">
        <v>3</v>
      </c>
      <c r="F31" s="109"/>
      <c r="G31" s="168" t="str">
        <f t="shared" si="11"/>
        <v/>
      </c>
      <c r="H31" s="118"/>
      <c r="I31" s="153" t="str">
        <f t="shared" si="12"/>
        <v/>
      </c>
      <c r="J31" s="117">
        <f t="shared" si="20"/>
        <v>0</v>
      </c>
      <c r="K31" s="109"/>
      <c r="L31" s="168" t="str">
        <f t="shared" si="14"/>
        <v/>
      </c>
      <c r="M31" s="90" t="s">
        <v>3</v>
      </c>
      <c r="N31" s="109"/>
      <c r="O31" s="168" t="str">
        <f t="shared" si="15"/>
        <v/>
      </c>
      <c r="P31" s="118"/>
      <c r="Q31" s="165" t="str">
        <f t="shared" si="16"/>
        <v/>
      </c>
      <c r="R31" s="142">
        <f t="shared" si="21"/>
        <v>0</v>
      </c>
      <c r="S31" s="109"/>
      <c r="T31" s="168" t="str">
        <f t="shared" si="17"/>
        <v/>
      </c>
      <c r="U31" s="90" t="s">
        <v>3</v>
      </c>
      <c r="V31" s="109"/>
      <c r="W31" s="168" t="str">
        <f t="shared" si="18"/>
        <v/>
      </c>
      <c r="X31" s="118"/>
      <c r="Y31" s="147" t="str">
        <f t="shared" si="19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ht="21.2" customHeight="1" x14ac:dyDescent="0.25">
      <c r="A32" s="618" t="s">
        <v>8</v>
      </c>
      <c r="B32" s="184">
        <v>0.375</v>
      </c>
      <c r="C32" s="93"/>
      <c r="D32" s="152" t="str">
        <f>+IF(C32="",$BI$11,IF(COUNTIF($C$4:$C$11,C32)=1,VLOOKUP(C32,$C$4:$I$11,2,FALSE),IF(COUNTIF($S$4:$S$11,C32)=1,VLOOKUP(C32,$S$4:$Y$11,2,FALSE),"")))</f>
        <v>3. Vorrunde A</v>
      </c>
      <c r="E32" s="93" t="s">
        <v>3</v>
      </c>
      <c r="F32" s="93"/>
      <c r="G32" s="152" t="str">
        <f>+IF(F32="",$BI$13,IF(COUNTIF($C$4:$C$11,F32)=1,VLOOKUP(F32,$C$4:$I$11,2,FALSE),IF(COUNTIF($S$4:$S$11,F32)=1,VLOOKUP(F32,$S$4:$Y$11,2,FALSE),"")))</f>
        <v>2. Vorrunde B</v>
      </c>
      <c r="H32" s="93"/>
      <c r="I32" s="152"/>
      <c r="J32" s="114">
        <f t="shared" si="20"/>
        <v>0.375</v>
      </c>
      <c r="K32" s="93"/>
      <c r="L32" s="152" t="str">
        <f>+IF(K32="",$BI$15,IF(COUNTIF($C$4:$C$11,K32)=1,VLOOKUP(K32,$C$4:$I$11,2,FALSE),IF(COUNTIF($S$4:$S$11,K32)=1,VLOOKUP(K32,$S$4:$Y$11,2,FALSE),"")))</f>
        <v>2. Vorrunde A</v>
      </c>
      <c r="M32" s="93" t="s">
        <v>3</v>
      </c>
      <c r="N32" s="93"/>
      <c r="O32" s="152" t="str">
        <f>+IF(N32="",$BI$17,IF(COUNTIF($C$4:$C$11,N32)=1,VLOOKUP(N32,$C$4:$I$11,2,FALSE),IF(COUNTIF($S$4:$S$11,N32)=1,VLOOKUP(N32,$S$4:$Y$11,2,FALSE),"")))</f>
        <v>3. Vorrunde B</v>
      </c>
      <c r="P32" s="93"/>
      <c r="Q32" s="164"/>
      <c r="R32" s="114">
        <f t="shared" si="21"/>
        <v>0.375</v>
      </c>
      <c r="S32" s="93"/>
      <c r="T32" s="152" t="str">
        <f>+IF(S32="",$AB$32,IF(COUNTIF($C$4:$C$11,S32)=1,VLOOKUP(S32,$C$4:$I$11,2,FALSE),IF(COUNTIF($S$4:$S$11,S32)=1,VLOOKUP(S32,$S$4:$Y$11,2,FALSE),"")))</f>
        <v>7. Vorrunde A</v>
      </c>
      <c r="U32" s="93" t="s">
        <v>3</v>
      </c>
      <c r="V32" s="93"/>
      <c r="W32" s="152" t="str">
        <f>+IF(V32="",$AB$34,IF(COUNTIF($C$4:$C$11,V32)=1,VLOOKUP(V32,$C$4:$I$11,2,FALSE),IF(COUNTIF($S$4:$S$11,V32)=1,VLOOKUP(V32,$S$4:$Y$11,2,FALSE),"")))</f>
        <v>6. Vorrunde B</v>
      </c>
      <c r="X32" s="93"/>
      <c r="Y32" s="167"/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80"/>
      <c r="AW32" s="81" t="s">
        <v>15</v>
      </c>
      <c r="AX32" s="82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ht="21.2" customHeight="1" x14ac:dyDescent="0.25">
      <c r="A33" s="619"/>
      <c r="B33" s="181"/>
      <c r="C33" s="94"/>
      <c r="D33" s="154" t="str">
        <f>+IF(C33="","",IF(COUNTIF($C$4:$C$10,C33)=1,VLOOKUP(C33,$C$4:$I$10,2,FALSE),IF(COUNTIF($S$4:$S$10,C33)=1,VLOOKUP(C33,$S$4:$Y$10,2,FALSE),"")))</f>
        <v/>
      </c>
      <c r="E33" s="94" t="s">
        <v>3</v>
      </c>
      <c r="F33" s="94"/>
      <c r="G33" s="154" t="str">
        <f>+IF(F33="","",IF(COUNTIF($C$4:$C$10,F33)=1,VLOOKUP(F33,$C$4:$I$10,2,FALSE),IF(COUNTIF($S$4:$S$10,F33)=1,VLOOKUP(F33,$S$4:$Y$10,2,FALSE),"")))</f>
        <v/>
      </c>
      <c r="H33" s="94"/>
      <c r="I33" s="154"/>
      <c r="J33" s="115">
        <f t="shared" si="20"/>
        <v>0</v>
      </c>
      <c r="K33" s="94"/>
      <c r="L33" s="154" t="str">
        <f>+IF(K33="","",IF(COUNTIF($C$4:$C$10,K33)=1,VLOOKUP(K33,$C$4:$I$10,2,FALSE),IF(COUNTIF($S$4:$S$10,K33)=1,VLOOKUP(K33,$S$4:$Y$10,2,FALSE),"")))</f>
        <v/>
      </c>
      <c r="M33" s="94" t="s">
        <v>3</v>
      </c>
      <c r="N33" s="94"/>
      <c r="O33" s="154" t="str">
        <f t="shared" ref="O33:O40" si="35">+IF(N33="","",IF(COUNTIF($C$4:$C$10,N33)=1,VLOOKUP(N33,$C$4:$I$10,2,FALSE),IF(COUNTIF($S$4:$S$10,N33)=1,VLOOKUP(N33,$S$4:$Y$10,2,FALSE),"")))</f>
        <v/>
      </c>
      <c r="P33" s="94"/>
      <c r="Q33" s="156"/>
      <c r="R33" s="115">
        <v>0.3923611111111111</v>
      </c>
      <c r="S33" s="94"/>
      <c r="T33" s="154" t="str">
        <f>+IF(S33="",$AB$31,IF(COUNTIF($C$4:$C$11,S33)=1,VLOOKUP(S33,$C$4:$I$11,2,FALSE),IF(COUNTIF($S$4:$S$11,S33)=1,VLOOKUP(S33,$S$4:$Y$11,2,FALSE),"")))</f>
        <v>6. Vorrunde A</v>
      </c>
      <c r="U33" s="94" t="s">
        <v>3</v>
      </c>
      <c r="V33" s="94"/>
      <c r="W33" s="153" t="str">
        <f>+IF(V33="",$AB$33,IF(COUNTIF($C$4:$C$11,V33)=1,VLOOKUP(V33,$C$4:$I$11,2,FALSE),IF(COUNTIF($S$4:$S$11,V33)=1,VLOOKUP(V33,$S$4:$Y$11,2,FALSE),"")))</f>
        <v>5. Vorrunde B</v>
      </c>
      <c r="X33" s="94"/>
      <c r="Y33" s="146"/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80"/>
      <c r="AW33" s="81" t="s">
        <v>15</v>
      </c>
      <c r="AX33" s="82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ht="21.2" customHeight="1" x14ac:dyDescent="0.25">
      <c r="A34" s="619"/>
      <c r="B34" s="181">
        <v>0.40625</v>
      </c>
      <c r="C34" s="94"/>
      <c r="D34" s="153" t="str">
        <f>+IF(K32="",$BI$7,IF(COUNTIF($C$4:$C$10,K32)=1,VLOOKUP(K32,$C$4:$I$10,2,FALSE),IF(COUNTIF($S$4:$S$10,K32)=1,VLOOKUP(K32,$S$4:$Y$10,2,FALSE),"")))</f>
        <v>1. Vorrunde A</v>
      </c>
      <c r="E34" s="109" t="s">
        <v>3</v>
      </c>
      <c r="F34" s="109"/>
      <c r="G34" s="153" t="str">
        <f>+IF(F34="",$BI$9,IF(COUNTIF($C$4:$C$10,F34)=1,VLOOKUP(F34,$C$4:$I$10,2,FALSE),IF(COUNTIF($S$4:$S$10,F34)=1,VLOOKUP(F34,$S$4:$Y$10,2,FALSE),"")))</f>
        <v>4. Vorrunde B</v>
      </c>
      <c r="H34" s="109"/>
      <c r="I34" s="153"/>
      <c r="J34" s="115">
        <f t="shared" si="20"/>
        <v>0.40625</v>
      </c>
      <c r="K34" s="109"/>
      <c r="L34" s="153" t="str">
        <f>+IF(C32="",$BI$19,IF(COUNTIF($C$4:$C$10,C32)=1,VLOOKUP(C32,$C$4:$I$10,2,FALSE),IF(COUNTIF($S$4:$S$10,C32)=1,VLOOKUP(C32,$S$4:$Y$10,2,FALSE),"")))</f>
        <v>4. Vorrunde A</v>
      </c>
      <c r="M34" s="109" t="s">
        <v>3</v>
      </c>
      <c r="N34" s="109"/>
      <c r="O34" s="153" t="str">
        <f>+IF(N34="",$BI$21,IF(COUNTIF($C$4:$C$10,N34)=1,VLOOKUP(N34,$C$4:$I$10,2,FALSE),IF(COUNTIF($S$4:$S$10,N34)=1,VLOOKUP(N34,$S$4:$Y$10,2,FALSE),"")))</f>
        <v>1. Vorrunde B</v>
      </c>
      <c r="P34" s="109"/>
      <c r="Q34" s="165"/>
      <c r="R34" s="115">
        <v>0.40972222222222227</v>
      </c>
      <c r="S34" s="109"/>
      <c r="T34" s="153" t="str">
        <f>+IF(S34="",$AB$30,IF(COUNTIF($C$4:$C$11,S34)=1,VLOOKUP(S34,$C$4:$I$11,2,FALSE),IF(COUNTIF($S$4:$S$11,S34)=1,VLOOKUP(S34,$S$4:$Y$11,2,FALSE),"")))</f>
        <v>5. Vorrunde A</v>
      </c>
      <c r="U34" s="94" t="s">
        <v>3</v>
      </c>
      <c r="V34" s="94"/>
      <c r="W34" s="154" t="str">
        <f>+IF(V34="",$AB$35,IF(COUNTIF($C$4:$C$11,V34)=1,VLOOKUP(V34,$C$4:$I$11,2,FALSE),IF(COUNTIF($S$4:$S$11,V34)=1,VLOOKUP(V34,$S$4:$Y$11,2,FALSE),"")))</f>
        <v>7. Vorrunde B</v>
      </c>
      <c r="X34" s="94"/>
      <c r="Y34" s="146"/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80"/>
      <c r="AW34" s="81" t="s">
        <v>15</v>
      </c>
      <c r="AX34" s="82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ht="21.2" customHeight="1" x14ac:dyDescent="0.25">
      <c r="A35" s="619"/>
      <c r="B35" s="181"/>
      <c r="C35" s="94"/>
      <c r="D35" s="154" t="str">
        <f>+IF(C35="","",IF(COUNTIF($C$4:$C$11,C35)=1,VLOOKUP(C35,$C$4:$I$11,2,FALSE),IF(COUNTIF($S$4:$S$11,C35)=1,VLOOKUP(C35,$S$4:$Y$11,2,FALSE),"")))</f>
        <v/>
      </c>
      <c r="E35" s="94" t="s">
        <v>3</v>
      </c>
      <c r="F35" s="94"/>
      <c r="G35" s="154" t="str">
        <f>+IF(F35="","",IF(COUNTIF($C$4:$C$11,F35)=1,VLOOKUP(F35,$C$4:$I$11,2,FALSE),IF(COUNTIF($S$4:$S$11,F35)=1,VLOOKUP(F35,$S$4:$Y$11,2,FALSE),"")))</f>
        <v/>
      </c>
      <c r="H35" s="94"/>
      <c r="I35" s="154" t="str">
        <f t="shared" ref="I35:I44" si="36">+IF(H35="","",IF(COUNTIF($C$4:$C$10,H35)=1,VLOOKUP(H35,$C$4:$I$10,2,FALSE),IF(COUNTIF($S$4:$S$10,H35)=1,VLOOKUP(H35,$S$4:$Y$10,2,FALSE),"")))</f>
        <v/>
      </c>
      <c r="J35" s="115">
        <f t="shared" si="20"/>
        <v>0</v>
      </c>
      <c r="K35" s="94"/>
      <c r="L35" s="154" t="str">
        <f>+IF(K35="","",IF(COUNTIF($C$4:$C$11,K35)=1,VLOOKUP(K35,$C$4:$I$11,2,FALSE),IF(COUNTIF($S$4:$S$11,K35)=1,VLOOKUP(K35,$S$4:$Y$11,2,FALSE),"")))</f>
        <v/>
      </c>
      <c r="M35" s="94" t="s">
        <v>3</v>
      </c>
      <c r="N35" s="94"/>
      <c r="O35" s="154" t="str">
        <f>+IF(N35="","",IF(COUNTIF($C$4:$C$11,N35)=1,VLOOKUP(N35,$C$4:$I$11,2,FALSE),IF(COUNTIF($S$4:$S$11,N35)=1,VLOOKUP(N35,$S$4:$Y$11,2,FALSE),"")))</f>
        <v/>
      </c>
      <c r="P35" s="94"/>
      <c r="Q35" s="156" t="str">
        <f>+IF(P35="","",IF(COUNTIF($C$4:$C$10,P35)=1,VLOOKUP(P35,$C$4:$I$10,2,FALSE),IF(COUNTIF($S$4:$S$10,P35)=1,VLOOKUP(P35,$S$4:$Y$10,2,FALSE),"")))</f>
        <v/>
      </c>
      <c r="R35" s="115">
        <v>0.42708333333333331</v>
      </c>
      <c r="S35" s="94"/>
      <c r="T35" s="154" t="str">
        <f>+IF(S35="",$AB$32,IF(COUNTIF($C$4:$C$11,S35)=1,VLOOKUP(S35,$C$4:$I$11,2,FALSE),IF(COUNTIF($S$4:$S$11,S35)=1,VLOOKUP(S35,$S$4:$Y$11,2,FALSE),"")))</f>
        <v>7. Vorrunde A</v>
      </c>
      <c r="U35" s="94" t="s">
        <v>3</v>
      </c>
      <c r="V35" s="94"/>
      <c r="W35" s="153" t="str">
        <f>+IF(V35="",$AB$33,IF(COUNTIF($C$4:$C$11,V35)=1,VLOOKUP(V35,$C$4:$I$11,2,FALSE),IF(COUNTIF($S$4:$S$11,V35)=1,VLOOKUP(V35,$S$4:$Y$11,2,FALSE),"")))</f>
        <v>5. Vorrunde B</v>
      </c>
      <c r="X35" s="94"/>
      <c r="Y35" s="146"/>
      <c r="AB35" s="9" t="str">
        <f>+IF(COUNTIF($AA16:$AA22,7)=0,"7. Vorrunde B",VLOOKUP(7,$AA$16:$AB$22,2,FALSE))</f>
        <v>7. Vorrunde B</v>
      </c>
      <c r="AC35" s="5" t="str">
        <f>+IF(COUNTIF($AA16:$AA22,7)=0,"",VLOOKUP(7,$AA$16:$AC$22,3,FALSE))</f>
        <v/>
      </c>
      <c r="AD35" s="23" t="str">
        <f>+IF(AU30="","",AU30)</f>
        <v/>
      </c>
      <c r="AE35" s="24" t="str">
        <f>+IF(AT30="","",AT30)</f>
        <v>:</v>
      </c>
      <c r="AF35" s="24" t="str">
        <f>+IF(AS30="","",AS30)</f>
        <v/>
      </c>
      <c r="AG35" s="37" t="str">
        <f>+IF(AU31="","",AU31)</f>
        <v/>
      </c>
      <c r="AH35" s="24" t="str">
        <f>+IF(AT31="","",AT31)</f>
        <v>:</v>
      </c>
      <c r="AI35" s="24" t="str">
        <f>+IF(AS31="","",AS31)</f>
        <v/>
      </c>
      <c r="AJ35" s="37" t="str">
        <f>+IF(AU32="","",AU32)</f>
        <v/>
      </c>
      <c r="AK35" s="24" t="str">
        <f>+IF(AT32="","",AT32)</f>
        <v>:</v>
      </c>
      <c r="AL35" s="38" t="str">
        <f>+IF(AS32="","",AS32)</f>
        <v/>
      </c>
      <c r="AM35" s="37" t="str">
        <f>+IF(AU33="","",AU33)</f>
        <v/>
      </c>
      <c r="AN35" s="24" t="str">
        <f>+IF(AT33="","",AT33)</f>
        <v>:</v>
      </c>
      <c r="AO35" s="38" t="str">
        <f>+IF(AS33="","",AS33)</f>
        <v/>
      </c>
      <c r="AP35" s="24" t="str">
        <f>+IF(AU34="","",AU34)</f>
        <v/>
      </c>
      <c r="AQ35" s="24" t="str">
        <f>+IF(AT34="","",AT34)</f>
        <v>:</v>
      </c>
      <c r="AR35" s="24" t="str">
        <f>+IF(AS34="","",AS34)</f>
        <v/>
      </c>
      <c r="AS35" s="25"/>
      <c r="AT35" s="26"/>
      <c r="AU35" s="27"/>
      <c r="AV35" s="80"/>
      <c r="AW35" s="81" t="s">
        <v>15</v>
      </c>
      <c r="AX35" s="82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ht="21.2" customHeight="1" thickBot="1" x14ac:dyDescent="0.3">
      <c r="A36" s="619"/>
      <c r="B36" s="181">
        <v>0.44444444444444442</v>
      </c>
      <c r="C36" s="94"/>
      <c r="D36" s="154" t="str">
        <f>+IF(C36="","Halbfinale 5-8",IF(COUNTIF($C$4:$C$10,C36)=1,VLOOKUP(C36,$C$4:$I$10,2,FALSE),IF(COUNTIF($S$4:$S$10,C36)=1,VLOOKUP(C36,$S$4:$Y$10,2,FALSE),"")))</f>
        <v>Halbfinale 5-8</v>
      </c>
      <c r="E36" s="94" t="s">
        <v>3</v>
      </c>
      <c r="F36" s="94"/>
      <c r="G36" s="154" t="str">
        <f>+IF(F36="","",IF(COUNTIF($C$4:$C$10,F36)=1,VLOOKUP(F36,$C$4:$I$10,2,FALSE),IF(COUNTIF($S$4:$S$10,F36)=1,VLOOKUP(F36,$S$4:$Y$10,2,FALSE),"")))</f>
        <v/>
      </c>
      <c r="H36" s="94"/>
      <c r="I36" s="154" t="str">
        <f t="shared" si="36"/>
        <v/>
      </c>
      <c r="J36" s="115">
        <f t="shared" si="20"/>
        <v>0.44444444444444442</v>
      </c>
      <c r="K36" s="94"/>
      <c r="L36" s="154" t="str">
        <f>+IF(K36="","Halbfinale 5-8",IF(COUNTIF($C$4:$C$10,K36)=1,VLOOKUP(K36,$C$4:$I$10,2,FALSE),IF(COUNTIF($S$4:$S$10,K36)=1,VLOOKUP(K36,$S$4:$Y$10,2,FALSE),"")))</f>
        <v>Halbfinale 5-8</v>
      </c>
      <c r="M36" s="94" t="s">
        <v>3</v>
      </c>
      <c r="N36" s="94"/>
      <c r="O36" s="154" t="str">
        <f t="shared" si="35"/>
        <v/>
      </c>
      <c r="P36" s="94"/>
      <c r="Q36" s="156" t="str">
        <f t="shared" ref="Q36:Q44" si="37">+IF(P36="","",IF(COUNTIF($C$4:$C$10,P36)=1,VLOOKUP(P36,$C$4:$I$10,2,FALSE),IF(COUNTIF($S$4:$S$10,P36)=1,VLOOKUP(P36,$S$4:$Y$10,2,FALSE),"")))</f>
        <v/>
      </c>
      <c r="R36" s="115">
        <v>0.44444444444444442</v>
      </c>
      <c r="S36" s="94"/>
      <c r="T36" s="154" t="str">
        <f>+IF(S36="",$AB$31,IF(COUNTIF($C$4:$C$11,S36)=1,VLOOKUP(S36,$C$4:$I$11,2,FALSE),IF(COUNTIF($S$4:$S$11,S36)=1,VLOOKUP(S36,$S$4:$Y$11,2,FALSE),"")))</f>
        <v>6. Vorrunde A</v>
      </c>
      <c r="U36" s="94" t="s">
        <v>3</v>
      </c>
      <c r="V36" s="94"/>
      <c r="W36" s="154" t="str">
        <f>+IF(V36="",$AB$35,IF(COUNTIF($C$4:$C$11,V36)=1,VLOOKUP(V36,$C$4:$I$11,2,FALSE),IF(COUNTIF($S$4:$S$11,V36)=1,VLOOKUP(V36,$S$4:$Y$11,2,FALSE),"")))</f>
        <v>7. Vorrunde B</v>
      </c>
      <c r="X36" s="94"/>
      <c r="Y36" s="146"/>
      <c r="AB36" s="86"/>
      <c r="AC36" s="87" t="str">
        <f>+Y24</f>
        <v/>
      </c>
      <c r="AD36" s="88" t="str">
        <f>+IF(AX30="","",AX30)</f>
        <v/>
      </c>
      <c r="AE36" s="84" t="str">
        <f>+IF(AW30="","",AW30)</f>
        <v>:</v>
      </c>
      <c r="AF36" s="84" t="str">
        <f>+IF(AV30="","",AV30)</f>
        <v/>
      </c>
      <c r="AG36" s="83" t="str">
        <f>+IF(AX31="","",AX31)</f>
        <v/>
      </c>
      <c r="AH36" s="84" t="str">
        <f>+IF(AW31="","",AW31)</f>
        <v>:</v>
      </c>
      <c r="AI36" s="84" t="str">
        <f>+IF(AV31="","",AV31)</f>
        <v/>
      </c>
      <c r="AJ36" s="83" t="str">
        <f>+IF(AX32="","",AX32)</f>
        <v/>
      </c>
      <c r="AK36" s="84" t="str">
        <f>+IF(AW32="","",AW32)</f>
        <v>:</v>
      </c>
      <c r="AL36" s="89" t="str">
        <f>+IF(AV32="","",AV32)</f>
        <v/>
      </c>
      <c r="AM36" s="83" t="str">
        <f>+IF(AX33="","",AX33)</f>
        <v/>
      </c>
      <c r="AN36" s="84" t="str">
        <f>+IF(AW33="","",AW33)</f>
        <v>:</v>
      </c>
      <c r="AO36" s="89" t="str">
        <f>+IF(AV33="","",AV33)</f>
        <v/>
      </c>
      <c r="AP36" s="84" t="str">
        <f>+IF(AX34="","",AX34)</f>
        <v/>
      </c>
      <c r="AQ36" s="84" t="str">
        <f>+IF(AW34="","",AW34)</f>
        <v>:</v>
      </c>
      <c r="AR36" s="84" t="str">
        <f>+IF(AV34="","",AV34)</f>
        <v/>
      </c>
      <c r="AS36" s="83" t="str">
        <f>+IF(AX35="","",AX35)</f>
        <v/>
      </c>
      <c r="AT36" s="84" t="str">
        <f>+IF(AW35="","",AW35)</f>
        <v>:</v>
      </c>
      <c r="AU36" s="89" t="str">
        <f>+IF(AV35="","",AV35)</f>
        <v/>
      </c>
      <c r="AV36" s="83"/>
      <c r="AW36" s="84"/>
      <c r="AX36" s="8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ht="21.2" customHeight="1" x14ac:dyDescent="0.25">
      <c r="A37" s="619"/>
      <c r="B37" s="181"/>
      <c r="C37" s="94"/>
      <c r="D37" s="154" t="str">
        <f>+IF(K35="","",IF(COUNTIF($C$4:$C$10,K35)=1,VLOOKUP(K35,$C$4:$I$10,2,FALSE),IF(COUNTIF($S$4:$S$10,K35)=1,VLOOKUP(K35,$S$4:$Y$10,2,FALSE),"")))</f>
        <v/>
      </c>
      <c r="E37" s="94" t="s">
        <v>3</v>
      </c>
      <c r="F37" s="94"/>
      <c r="G37" s="154" t="str">
        <f>+IF(F37="","",IF(COUNTIF($C$4:$C$10,F37)=1,VLOOKUP(F37,$C$4:$I$10,2,FALSE),IF(COUNTIF($S$4:$S$10,F37)=1,VLOOKUP(F37,$S$4:$Y$10,2,FALSE),"")))</f>
        <v/>
      </c>
      <c r="H37" s="94"/>
      <c r="I37" s="154" t="str">
        <f t="shared" si="36"/>
        <v/>
      </c>
      <c r="J37" s="115">
        <f t="shared" si="20"/>
        <v>0</v>
      </c>
      <c r="K37" s="94"/>
      <c r="L37" s="154" t="str">
        <f>+IF(C35="","",IF(COUNTIF($C$4:$C$10,C35)=1,VLOOKUP(C35,$C$4:$I$10,2,FALSE),IF(COUNTIF($S$4:$S$10,C35)=1,VLOOKUP(C35,$S$4:$Y$10,2,FALSE),"")))</f>
        <v/>
      </c>
      <c r="M37" s="94" t="s">
        <v>3</v>
      </c>
      <c r="N37" s="94"/>
      <c r="O37" s="154" t="str">
        <f t="shared" si="35"/>
        <v/>
      </c>
      <c r="P37" s="94"/>
      <c r="Q37" s="156" t="str">
        <f t="shared" si="37"/>
        <v/>
      </c>
      <c r="R37" s="115">
        <v>0.46180555555555558</v>
      </c>
      <c r="S37" s="94"/>
      <c r="T37" s="154" t="str">
        <f>+IF(S37="",$AB$30,IF(COUNTIF($C$4:$C$11,S37)=1,VLOOKUP(S37,$C$4:$I$11,2,FALSE),IF(COUNTIF($S$4:$S$11,S37)=1,VLOOKUP(S37,$S$4:$Y$11,2,FALSE),"")))</f>
        <v>5. Vorrunde A</v>
      </c>
      <c r="U37" s="94" t="s">
        <v>3</v>
      </c>
      <c r="V37" s="94"/>
      <c r="W37" s="154" t="str">
        <f>+IF(V37="",$AB$34,IF(COUNTIF($C$4:$C$11,V37)=1,VLOOKUP(V37,$C$4:$I$11,2,FALSE),IF(COUNTIF($S$4:$S$11,V37)=1,VLOOKUP(V37,$S$4:$Y$11,2,FALSE),"")))</f>
        <v>6. Vorrunde B</v>
      </c>
      <c r="X37" s="94"/>
      <c r="Y37" s="146"/>
    </row>
    <row r="38" spans="1:56" ht="21.2" customHeight="1" x14ac:dyDescent="0.25">
      <c r="A38" s="619"/>
      <c r="B38" s="181">
        <v>0.47569444444444442</v>
      </c>
      <c r="C38" s="94"/>
      <c r="D38" s="154" t="str">
        <f>+IF(C38="","Halbfinale 1-4",IF(COUNTIF($C$4:$C$11,C38)=1,VLOOKUP(C38,$C$4:$I$11,2,FALSE),IF(COUNTIF($S$4:$S$11,C38)=1,VLOOKUP(C38,$S$4:$Y$11,2,FALSE),"")))</f>
        <v>Halbfinale 1-4</v>
      </c>
      <c r="E38" s="94" t="s">
        <v>3</v>
      </c>
      <c r="F38" s="94"/>
      <c r="G38" s="154" t="str">
        <f>+IF(F38="","",IF(COUNTIF($C$4:$C$11,F38)=1,VLOOKUP(F38,$C$4:$I$11,2,FALSE),IF(COUNTIF($S$4:$S$11,F38)=1,VLOOKUP(F38,$S$4:$Y$11,2,FALSE),"")))</f>
        <v/>
      </c>
      <c r="H38" s="94"/>
      <c r="I38" s="154" t="str">
        <f t="shared" si="36"/>
        <v/>
      </c>
      <c r="J38" s="115">
        <f t="shared" si="20"/>
        <v>0.47569444444444442</v>
      </c>
      <c r="K38" s="94"/>
      <c r="L38" s="154" t="str">
        <f>+IF(K38="","Halbfinale 1-4",IF(COUNTIF($C$4:$C$11,K38)=1,VLOOKUP(K38,$C$4:$I$11,2,FALSE),IF(COUNTIF($S$4:$S$11,K38)=1,VLOOKUP(K38,$S$4:$Y$11,2,FALSE),"")))</f>
        <v>Halbfinale 1-4</v>
      </c>
      <c r="M38" s="94" t="s">
        <v>3</v>
      </c>
      <c r="N38" s="94"/>
      <c r="O38" s="154" t="str">
        <f>+IF(N38="","",IF(COUNTIF($C$4:$C$11,N38)=1,VLOOKUP(N38,$C$4:$I$11,2,FALSE),IF(COUNTIF($S$4:$S$11,N38)=1,VLOOKUP(N38,$S$4:$Y$11,2,FALSE),"")))</f>
        <v/>
      </c>
      <c r="P38" s="94"/>
      <c r="Q38" s="156" t="str">
        <f t="shared" si="37"/>
        <v/>
      </c>
      <c r="R38" s="115">
        <v>0.47916666666666669</v>
      </c>
      <c r="S38" s="94"/>
      <c r="T38" s="154" t="str">
        <f>+IF(S38="",$AB$32,IF(COUNTIF($C$4:$C$11,S38)=1,VLOOKUP(S38,$C$4:$I$11,2,FALSE),IF(COUNTIF($S$4:$S$11,S38)=1,VLOOKUP(S38,$S$4:$Y$11,2,FALSE),"")))</f>
        <v>7. Vorrunde A</v>
      </c>
      <c r="U38" s="94" t="s">
        <v>3</v>
      </c>
      <c r="V38" s="94"/>
      <c r="W38" s="154" t="str">
        <f>+IF(V38="",$AB$35,IF(COUNTIF($C$4:$C$11,V38)=1,VLOOKUP(V38,$C$4:$I$11,2,FALSE),IF(COUNTIF($S$4:$S$11,V38)=1,VLOOKUP(V38,$S$4:$Y$11,2,FALSE),"")))</f>
        <v>7. Vorrunde B</v>
      </c>
      <c r="X38" s="94"/>
      <c r="Y38" s="146"/>
      <c r="AB38" s="144" t="s">
        <v>30</v>
      </c>
    </row>
    <row r="39" spans="1:56" ht="21.2" customHeight="1" x14ac:dyDescent="0.25">
      <c r="A39" s="619"/>
      <c r="B39" s="181"/>
      <c r="C39" s="94"/>
      <c r="D39" s="154" t="str">
        <f>+IF(C38="","",IF(COUNTIF($C$4:$C$10,C38)=1,VLOOKUP(C38,$C$4:$I$10,2,FALSE),IF(COUNTIF($S$4:$S$10,C38)=1,VLOOKUP(C38,$S$4:$Y$10,2,FALSE),"")))</f>
        <v/>
      </c>
      <c r="E39" s="94" t="s">
        <v>3</v>
      </c>
      <c r="F39" s="94"/>
      <c r="G39" s="154" t="str">
        <f>+IF(F39="","",IF(COUNTIF($C$4:$C$10,F39)=1,VLOOKUP(F39,$C$4:$I$10,2,FALSE),IF(COUNTIF($S$4:$S$10,F39)=1,VLOOKUP(F39,$S$4:$Y$10,2,FALSE),"")))</f>
        <v/>
      </c>
      <c r="H39" s="94"/>
      <c r="I39" s="154" t="str">
        <f t="shared" si="36"/>
        <v/>
      </c>
      <c r="J39" s="115">
        <f t="shared" si="20"/>
        <v>0</v>
      </c>
      <c r="K39" s="94"/>
      <c r="L39" s="154" t="str">
        <f>+IF(K38="","",IF(COUNTIF($C$4:$C$10,K38)=1,VLOOKUP(K38,$C$4:$I$10,2,FALSE),IF(COUNTIF($S$4:$S$10,K38)=1,VLOOKUP(K38,$S$4:$Y$10,2,FALSE),"")))</f>
        <v/>
      </c>
      <c r="M39" s="94" t="s">
        <v>3</v>
      </c>
      <c r="N39" s="94"/>
      <c r="O39" s="154" t="str">
        <f t="shared" si="35"/>
        <v/>
      </c>
      <c r="P39" s="94"/>
      <c r="Q39" s="156" t="str">
        <f t="shared" si="37"/>
        <v/>
      </c>
      <c r="R39" s="115">
        <v>0.49652777777777773</v>
      </c>
      <c r="S39" s="94"/>
      <c r="T39" s="154" t="str">
        <f>+IF(S39="",$AB$31,IF(COUNTIF($C$4:$C$11,S39)=1,VLOOKUP(S39,$C$4:$I$11,2,FALSE),IF(COUNTIF($S$4:$S$11,S39)=1,VLOOKUP(S39,$S$4:$Y$11,2,FALSE),"")))</f>
        <v>6. Vorrunde A</v>
      </c>
      <c r="U39" s="94" t="s">
        <v>3</v>
      </c>
      <c r="V39" s="94"/>
      <c r="W39" s="154" t="str">
        <f>+IF(V39="",$AB$34,IF(COUNTIF($C$4:$C$11,V39)=1,VLOOKUP(V39,$C$4:$I$11,2,FALSE),IF(COUNTIF($S$4:$S$11,V39)=1,VLOOKUP(V39,$S$4:$Y$11,2,FALSE),"")))</f>
        <v>6. Vorrunde B</v>
      </c>
      <c r="X39" s="94"/>
      <c r="Y39" s="146"/>
      <c r="AB39" s="143" t="s">
        <v>32</v>
      </c>
    </row>
    <row r="40" spans="1:56" ht="21.2" customHeight="1" x14ac:dyDescent="0.25">
      <c r="A40" s="619"/>
      <c r="B40" s="181">
        <v>0.50694444444444442</v>
      </c>
      <c r="C40" s="94"/>
      <c r="D40" s="154" t="str">
        <f>+IF(C39="","Spiel um Platz 5",IF(COUNTIF($C$4:$C$10,C39)=1,VLOOKUP(C39,$C$4:$I$10,2,FALSE),IF(COUNTIF($S$4:$S$10,C39)=1,VLOOKUP(C39,$S$4:$Y$10,2,FALSE),"")))</f>
        <v>Spiel um Platz 5</v>
      </c>
      <c r="E40" s="94" t="s">
        <v>3</v>
      </c>
      <c r="F40" s="94"/>
      <c r="G40" s="154" t="str">
        <f>+IF(F40="","",IF(COUNTIF($C$4:$C$10,F40)=1,VLOOKUP(F40,$C$4:$I$10,2,FALSE),IF(COUNTIF($S$4:$S$10,F40)=1,VLOOKUP(F40,$S$4:$Y$10,2,FALSE),"")))</f>
        <v/>
      </c>
      <c r="H40" s="94"/>
      <c r="I40" s="154" t="str">
        <f t="shared" si="36"/>
        <v/>
      </c>
      <c r="J40" s="115">
        <f t="shared" si="20"/>
        <v>0.50694444444444442</v>
      </c>
      <c r="K40" s="94"/>
      <c r="L40" s="154" t="str">
        <f>+IF(K39="","Spiel um Platz 7",IF(COUNTIF($C$4:$C$10,K39)=1,VLOOKUP(K39,$C$4:$I$10,2,FALSE),IF(COUNTIF($S$4:$S$10,K39)=1,VLOOKUP(K39,$S$4:$Y$10,2,FALSE),"")))</f>
        <v>Spiel um Platz 7</v>
      </c>
      <c r="M40" s="94" t="s">
        <v>3</v>
      </c>
      <c r="N40" s="94"/>
      <c r="O40" s="154" t="str">
        <f t="shared" si="35"/>
        <v/>
      </c>
      <c r="P40" s="94"/>
      <c r="Q40" s="156" t="str">
        <f t="shared" si="37"/>
        <v/>
      </c>
      <c r="R40" s="115">
        <v>0.51388888888888895</v>
      </c>
      <c r="S40" s="94"/>
      <c r="T40" s="154" t="str">
        <f>+IF(S40="",$AB$30,IF(COUNTIF($C$4:$C$11,S40)=1,VLOOKUP(S40,$C$4:$I$11,2,FALSE),IF(COUNTIF($S$4:$S$11,S40)=1,VLOOKUP(S40,$S$4:$Y$11,2,FALSE),"")))</f>
        <v>5. Vorrunde A</v>
      </c>
      <c r="U40" s="94" t="s">
        <v>3</v>
      </c>
      <c r="V40" s="94"/>
      <c r="W40" s="153" t="str">
        <f>+IF(V40="",$AB$33,IF(COUNTIF($C$4:$C$11,V40)=1,VLOOKUP(V40,$C$4:$I$11,2,FALSE),IF(COUNTIF($S$4:$S$11,V40)=1,VLOOKUP(V40,$S$4:$Y$11,2,FALSE),"")))</f>
        <v>5. Vorrunde B</v>
      </c>
      <c r="X40" s="94"/>
      <c r="Y40" s="146"/>
      <c r="AB40" s="143" t="s">
        <v>31</v>
      </c>
    </row>
    <row r="41" spans="1:56" ht="21.2" customHeight="1" x14ac:dyDescent="0.25">
      <c r="A41" s="619"/>
      <c r="B41" s="181"/>
      <c r="C41" s="94"/>
      <c r="D41" s="154" t="str">
        <f>+IF(C41="","",IF(COUNTIF($C$4:$C$11,C41)=1,VLOOKUP(C41,$C$4:$I$11,2,FALSE),IF(COUNTIF($S$4:$S$11,C41)=1,VLOOKUP(C41,$S$4:$Y$11,2,FALSE),"")))</f>
        <v/>
      </c>
      <c r="E41" s="94" t="s">
        <v>3</v>
      </c>
      <c r="F41" s="94"/>
      <c r="G41" s="154" t="str">
        <f>+IF(F41="","",IF(COUNTIF($C$4:$C$11,F41)=1,VLOOKUP(F41,$C$4:$I$11,2,FALSE),IF(COUNTIF($S$4:$S$11,F41)=1,VLOOKUP(F41,$S$4:$Y$11,2,FALSE),"")))</f>
        <v/>
      </c>
      <c r="H41" s="94"/>
      <c r="I41" s="154" t="str">
        <f t="shared" si="36"/>
        <v/>
      </c>
      <c r="J41" s="115">
        <f t="shared" si="20"/>
        <v>0</v>
      </c>
      <c r="K41" s="94"/>
      <c r="L41" s="154" t="str">
        <f>+IF(K41="","",IF(COUNTIF($C$4:$C$11,K41)=1,VLOOKUP(K41,$C$4:$I$11,2,FALSE),IF(COUNTIF($S$4:$S$11,K41)=1,VLOOKUP(K41,$S$4:$Y$11,2,FALSE),"")))</f>
        <v/>
      </c>
      <c r="M41" s="94" t="s">
        <v>3</v>
      </c>
      <c r="N41" s="94"/>
      <c r="O41" s="154" t="str">
        <f>+IF(N41="","",IF(COUNTIF($C$4:$C$11,N41)=1,VLOOKUP(N41,$C$4:$I$11,2,FALSE),IF(COUNTIF($S$4:$S$11,N41)=1,VLOOKUP(N41,$S$4:$Y$11,2,FALSE),"")))</f>
        <v/>
      </c>
      <c r="P41" s="94"/>
      <c r="Q41" s="156" t="str">
        <f t="shared" si="37"/>
        <v/>
      </c>
      <c r="R41" s="115">
        <v>0.53125</v>
      </c>
      <c r="S41" s="94"/>
      <c r="T41" s="166" t="str">
        <f>+IF(S41="","",IF(COUNTIF($C$4:$C$11,S41)=1,VLOOKUP(S41,$C$4:$I$11,2,FALSE),IF(COUNTIF($S$4:$S$11,S41)=1,VLOOKUP(S41,$S$4:$Y$11,2,FALSE),"")))</f>
        <v/>
      </c>
      <c r="U41" s="94" t="s">
        <v>3</v>
      </c>
      <c r="V41" s="94"/>
      <c r="W41" s="154" t="str">
        <f>+IF(V41="","",IF(COUNTIF($C$4:$C$11,V41)=1,VLOOKUP(V41,$C$4:$I$11,2,FALSE),IF(COUNTIF($S$4:$S$11,V41)=1,VLOOKUP(V41,$S$4:$Y$11,2,FALSE),"")))</f>
        <v/>
      </c>
      <c r="X41" s="94"/>
      <c r="Y41" s="146" t="str">
        <f>+IF(X41="","",IF(COUNTIF($C$4:$C$10,X41)=1,VLOOKUP(X41,$C$4:$I$10,2,FALSE),IF(COUNTIF($S$4:$S$10,X41)=1,VLOOKUP(X41,$S$4:$Y$10,2,FALSE),"")))</f>
        <v/>
      </c>
      <c r="AB41" s="143" t="s">
        <v>300</v>
      </c>
      <c r="AC41" s="1" t="s">
        <v>311</v>
      </c>
    </row>
    <row r="42" spans="1:56" ht="21.2" customHeight="1" x14ac:dyDescent="0.25">
      <c r="A42" s="619"/>
      <c r="B42" s="119">
        <v>0.53819444444444442</v>
      </c>
      <c r="C42" s="109"/>
      <c r="D42" s="154" t="str">
        <f>+IF(C42="","Spiel um Platz 1",IF(COUNTIF($C$4:$C$11,C42)=1,VLOOKUP(C42,$C$4:$I$11,2,FALSE),IF(COUNTIF($S$4:$S$11,C42)=1,VLOOKUP(C42,$S$4:$Y$11,2,FALSE),"")))</f>
        <v>Spiel um Platz 1</v>
      </c>
      <c r="E42" s="109" t="s">
        <v>3</v>
      </c>
      <c r="F42" s="109"/>
      <c r="G42" s="153"/>
      <c r="H42" s="109"/>
      <c r="I42" s="154" t="str">
        <f t="shared" si="36"/>
        <v/>
      </c>
      <c r="J42" s="117">
        <f t="shared" si="20"/>
        <v>0.53819444444444442</v>
      </c>
      <c r="K42" s="109"/>
      <c r="L42" s="154" t="str">
        <f>+IF(K42="","Spiel um Platz 3",IF(COUNTIF($C$4:$C$11,K42)=1,VLOOKUP(K42,$C$4:$I$11,2,FALSE),IF(COUNTIF($S$4:$S$11,K42)=1,VLOOKUP(K42,$S$4:$Y$11,2,FALSE),"")))</f>
        <v>Spiel um Platz 3</v>
      </c>
      <c r="M42" s="109" t="s">
        <v>3</v>
      </c>
      <c r="N42" s="109"/>
      <c r="O42" s="153"/>
      <c r="P42" s="109"/>
      <c r="Q42" s="156" t="str">
        <f t="shared" si="37"/>
        <v/>
      </c>
      <c r="R42" s="117"/>
      <c r="S42" s="109"/>
      <c r="T42" s="153" t="str">
        <f>+IF(S42="","",IF(COUNTIF($C$4:$C$11,S42)=1,VLOOKUP(S42,$C$4:$I$11,2,FALSE),IF(COUNTIF($S$4:$S$11,S42)=1,VLOOKUP(S42,$S$4:$Y$11,2,FALSE),"")))</f>
        <v/>
      </c>
      <c r="U42" s="109" t="s">
        <v>3</v>
      </c>
      <c r="V42" s="109"/>
      <c r="W42" s="154">
        <f>+IF(V42="",$AB$36,IF(COUNTIF($C$4:$C$11,V42)=1,VLOOKUP(V42,$C$4:$I$11,2,FALSE),IF(COUNTIF($S$4:$S$11,V42)=1,VLOOKUP(V42,$S$4:$Y$11,2,FALSE),"")))</f>
        <v>0</v>
      </c>
      <c r="X42" s="109"/>
      <c r="Y42" s="146" t="str">
        <f>+IF(X42="","",IF(COUNTIF($C$4:$C$10,X42)=1,VLOOKUP(X42,$C$4:$I$10,2,FALSE),IF(COUNTIF($S$4:$S$10,X42)=1,VLOOKUP(X42,$S$4:$Y$10,2,FALSE),"")))</f>
        <v/>
      </c>
      <c r="AB42" s="143"/>
    </row>
    <row r="43" spans="1:56" ht="21" customHeight="1" x14ac:dyDescent="0.25">
      <c r="A43" s="619"/>
      <c r="B43" s="119"/>
      <c r="C43" s="109"/>
      <c r="D43" s="153"/>
      <c r="E43" s="109" t="s">
        <v>3</v>
      </c>
      <c r="F43" s="109"/>
      <c r="G43" s="153"/>
      <c r="H43" s="109"/>
      <c r="I43" s="154" t="str">
        <f t="shared" si="36"/>
        <v/>
      </c>
      <c r="J43" s="117">
        <f t="shared" si="20"/>
        <v>0</v>
      </c>
      <c r="K43" s="109"/>
      <c r="L43" s="153"/>
      <c r="M43" s="109" t="s">
        <v>3</v>
      </c>
      <c r="N43" s="109"/>
      <c r="O43" s="153"/>
      <c r="P43" s="109"/>
      <c r="Q43" s="156" t="str">
        <f t="shared" si="37"/>
        <v/>
      </c>
      <c r="R43" s="117"/>
      <c r="S43" s="109"/>
      <c r="T43" s="153" t="str">
        <f>+IF(S43="","",IF(COUNTIF($C$4:$C$11,S43)=1,VLOOKUP(S43,$C$4:$I$11,2,FALSE),IF(COUNTIF($S$4:$S$11,S43)=1,VLOOKUP(S43,$S$4:$Y$11,2,FALSE),"")))</f>
        <v/>
      </c>
      <c r="U43" s="109" t="s">
        <v>3</v>
      </c>
      <c r="V43" s="109"/>
      <c r="W43" s="153" t="str">
        <f>+IF(V43="","",IF(COUNTIF($C$4:$C$11,V43)=1,VLOOKUP(V43,$C$4:$I$11,2,FALSE),IF(COUNTIF($S$4:$S$11,V43)=1,VLOOKUP(V43,$S$4:$Y$11,2,FALSE),"")))</f>
        <v/>
      </c>
      <c r="X43" s="109"/>
      <c r="Y43" s="146" t="str">
        <f>+IF(X43="","",IF(COUNTIF($C$4:$C$10,X43)=1,VLOOKUP(X43,$C$4:$I$10,2,FALSE),IF(COUNTIF($S$4:$S$10,X43)=1,VLOOKUP(X43,$S$4:$Y$10,2,FALSE),"")))</f>
        <v/>
      </c>
      <c r="AB43" s="143"/>
    </row>
    <row r="44" spans="1:56" ht="21" customHeight="1" thickBot="1" x14ac:dyDescent="0.3">
      <c r="A44" s="620"/>
      <c r="B44" s="180">
        <v>0.56944444444444442</v>
      </c>
      <c r="C44" s="95"/>
      <c r="D44" s="155"/>
      <c r="E44" s="95" t="s">
        <v>3</v>
      </c>
      <c r="F44" s="95"/>
      <c r="G44" s="155"/>
      <c r="H44" s="95"/>
      <c r="I44" s="159" t="str">
        <f t="shared" si="36"/>
        <v/>
      </c>
      <c r="J44" s="116">
        <f t="shared" si="20"/>
        <v>0.56944444444444442</v>
      </c>
      <c r="K44" s="95"/>
      <c r="L44" s="155"/>
      <c r="M44" s="95" t="s">
        <v>3</v>
      </c>
      <c r="N44" s="95"/>
      <c r="O44" s="155"/>
      <c r="P44" s="95"/>
      <c r="Q44" s="159" t="str">
        <f t="shared" si="37"/>
        <v/>
      </c>
      <c r="R44" s="116"/>
      <c r="S44" s="95"/>
      <c r="T44" s="151"/>
      <c r="U44" s="95" t="s">
        <v>3</v>
      </c>
      <c r="V44" s="95"/>
      <c r="W44" s="155"/>
      <c r="X44" s="95"/>
      <c r="Y44" s="148" t="str">
        <f>+IF(X44="","",IF(COUNTIF($C$4:$C$10,X44)=1,VLOOKUP(X44,$C$4:$I$10,2,FALSE),IF(COUNTIF($S$4:$S$10,X44)=1,VLOOKUP(X44,$S$4:$Y$10,2,FALSE),"")))</f>
        <v/>
      </c>
      <c r="AB44" s="143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4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1917" priority="313" operator="equal">
      <formula>0</formula>
    </cfRule>
  </conditionalFormatting>
  <conditionalFormatting sqref="C14:Y31">
    <cfRule type="expression" dxfId="1916" priority="305">
      <formula>AND(OR(C14=$M$10,C14=$O$10),AND(NOT(ISBLANK($M$10)),NOT(ISBLANK(C14)),NOT(C14=0)))</formula>
    </cfRule>
    <cfRule type="expression" dxfId="1915" priority="306">
      <formula>AND(OR(C14=$M$9,C14=$O$9),AND(NOT(ISBLANK($M$9)),NOT(ISBLANK(C14)),NOT(C14=0)))</formula>
    </cfRule>
    <cfRule type="expression" dxfId="1914" priority="307">
      <formula>AND(OR(C14=$M$8,C14=$O$8),AND(NOT(ISBLANK($M$8)),NOT(ISBLANK(C14)),NOT(C14=0)))</formula>
    </cfRule>
    <cfRule type="expression" dxfId="1913" priority="308">
      <formula>AND(OR(C14=$M$7,C14=$O$7),AND(NOT(ISBLANK($M$7)),NOT(ISBLANK(C14)),NOT(C14=0)))</formula>
    </cfRule>
    <cfRule type="expression" dxfId="1912" priority="309">
      <formula>AND(OR(C14=$M$6,C14=$O$6),AND(NOT(ISBLANK($M$6)),NOT(ISBLANK(C14)),NOT(C14=0)))</formula>
    </cfRule>
    <cfRule type="expression" dxfId="1911" priority="310">
      <formula>AND(OR(C14=$M$5,C14=$O$5),AND(NOT(ISBLANK($M$5)),NOT(ISBLANK(C14)),NOT(C14=0)))</formula>
    </cfRule>
    <cfRule type="expression" dxfId="1910" priority="311">
      <formula>AND(OR(C14=$M$4,C14=$O$4),AND(NOT(ISBLANK($M$4)),NOT(ISBLANK(C14)),NOT(C14=0)))</formula>
    </cfRule>
    <cfRule type="cellIs" dxfId="1909" priority="312" operator="equal">
      <formula>0</formula>
    </cfRule>
  </conditionalFormatting>
  <conditionalFormatting sqref="L41:L42">
    <cfRule type="expression" dxfId="1908" priority="297">
      <formula>AND(OR(L41=$M$10,L41=$O$10),AND(NOT(ISBLANK($M$10)),NOT(ISBLANK(L41)),NOT(L41=0)))</formula>
    </cfRule>
    <cfRule type="expression" dxfId="1907" priority="298">
      <formula>AND(OR(L41=$M$9,L41=$O$9),AND(NOT(ISBLANK($M$9)),NOT(ISBLANK(L41)),NOT(L41=0)))</formula>
    </cfRule>
    <cfRule type="expression" dxfId="1906" priority="299">
      <formula>AND(OR(L41=$M$8,L41=$O$8),AND(NOT(ISBLANK($M$8)),NOT(ISBLANK(L41)),NOT(L41=0)))</formula>
    </cfRule>
    <cfRule type="expression" dxfId="1905" priority="300">
      <formula>AND(OR(L41=$M$7,L41=$O$7),AND(NOT(ISBLANK($M$7)),NOT(ISBLANK(L41)),NOT(L41=0)))</formula>
    </cfRule>
    <cfRule type="expression" dxfId="1904" priority="301">
      <formula>AND(OR(L41=$M$6,L41=$O$6),AND(NOT(ISBLANK($M$6)),NOT(ISBLANK(L41)),NOT(L41=0)))</formula>
    </cfRule>
    <cfRule type="expression" dxfId="1903" priority="302">
      <formula>AND(OR(L41=$M$5,L41=$O$5),AND(NOT(ISBLANK($M$5)),NOT(ISBLANK(L41)),NOT(L41=0)))</formula>
    </cfRule>
    <cfRule type="expression" dxfId="1902" priority="303">
      <formula>AND(OR(L41=$M$4,L41=$O$4),AND(NOT(ISBLANK($M$4)),NOT(ISBLANK(L41)),NOT(L41=0)))</formula>
    </cfRule>
    <cfRule type="cellIs" dxfId="1901" priority="304" operator="equal">
      <formula>0</formula>
    </cfRule>
  </conditionalFormatting>
  <conditionalFormatting sqref="U41:V41">
    <cfRule type="expression" dxfId="1900" priority="289">
      <formula>AND(OR(U41=$M$10,U41=$O$10),AND(NOT(ISBLANK($M$10)),NOT(ISBLANK(U41)),NOT(U41=0)))</formula>
    </cfRule>
    <cfRule type="expression" dxfId="1899" priority="290">
      <formula>AND(OR(U41=$M$9,U41=$O$9),AND(NOT(ISBLANK($M$9)),NOT(ISBLANK(U41)),NOT(U41=0)))</formula>
    </cfRule>
    <cfRule type="expression" dxfId="1898" priority="291">
      <formula>AND(OR(U41=$M$8,U41=$O$8),AND(NOT(ISBLANK($M$8)),NOT(ISBLANK(U41)),NOT(U41=0)))</formula>
    </cfRule>
    <cfRule type="expression" dxfId="1897" priority="292">
      <formula>AND(OR(U41=$M$7,U41=$O$7),AND(NOT(ISBLANK($M$7)),NOT(ISBLANK(U41)),NOT(U41=0)))</formula>
    </cfRule>
    <cfRule type="expression" dxfId="1896" priority="293">
      <formula>AND(OR(U41=$M$6,U41=$O$6),AND(NOT(ISBLANK($M$6)),NOT(ISBLANK(U41)),NOT(U41=0)))</formula>
    </cfRule>
    <cfRule type="expression" dxfId="1895" priority="294">
      <formula>AND(OR(U41=$M$5,U41=$O$5),AND(NOT(ISBLANK($M$5)),NOT(ISBLANK(U41)),NOT(U41=0)))</formula>
    </cfRule>
    <cfRule type="expression" dxfId="1894" priority="295">
      <formula>AND(OR(U41=$M$4,U41=$O$4),AND(NOT(ISBLANK($M$4)),NOT(ISBLANK(U41)),NOT(U41=0)))</formula>
    </cfRule>
    <cfRule type="cellIs" dxfId="1893" priority="296" operator="equal">
      <formula>0</formula>
    </cfRule>
  </conditionalFormatting>
  <conditionalFormatting sqref="J32:J44">
    <cfRule type="expression" dxfId="1892" priority="281">
      <formula>AND(OR(J32=$M$10,J32=$O$10),AND(NOT(ISBLANK($M$10)),NOT(ISBLANK(J32)),NOT(J32=0)))</formula>
    </cfRule>
    <cfRule type="expression" dxfId="1891" priority="282">
      <formula>AND(OR(J32=$M$9,J32=$O$9),AND(NOT(ISBLANK($M$9)),NOT(ISBLANK(J32)),NOT(J32=0)))</formula>
    </cfRule>
    <cfRule type="expression" dxfId="1890" priority="283">
      <formula>AND(OR(J32=$M$8,J32=$O$8),AND(NOT(ISBLANK($M$8)),NOT(ISBLANK(J32)),NOT(J32=0)))</formula>
    </cfRule>
    <cfRule type="expression" dxfId="1889" priority="284">
      <formula>AND(OR(J32=$M$7,J32=$O$7),AND(NOT(ISBLANK($M$7)),NOT(ISBLANK(J32)),NOT(J32=0)))</formula>
    </cfRule>
    <cfRule type="expression" dxfId="1888" priority="285">
      <formula>AND(OR(J32=$M$6,J32=$O$6),AND(NOT(ISBLANK($M$6)),NOT(ISBLANK(J32)),NOT(J32=0)))</formula>
    </cfRule>
    <cfRule type="expression" dxfId="1887" priority="286">
      <formula>AND(OR(J32=$M$5,J32=$O$5),AND(NOT(ISBLANK($M$5)),NOT(ISBLANK(J32)),NOT(J32=0)))</formula>
    </cfRule>
    <cfRule type="expression" dxfId="1886" priority="287">
      <formula>AND(OR(J32=$M$4,J32=$O$4),AND(NOT(ISBLANK($M$4)),NOT(ISBLANK(J32)),NOT(J32=0)))</formula>
    </cfRule>
    <cfRule type="cellIs" dxfId="1885" priority="288" operator="equal">
      <formula>0</formula>
    </cfRule>
  </conditionalFormatting>
  <conditionalFormatting sqref="T35:T37">
    <cfRule type="expression" dxfId="1884" priority="273">
      <formula>AND(OR(T35=$M$10,T35=$O$10),AND(NOT(ISBLANK($M$10)),NOT(ISBLANK(T35)),NOT(T35=0)))</formula>
    </cfRule>
    <cfRule type="expression" dxfId="1883" priority="274">
      <formula>AND(OR(T35=$M$9,T35=$O$9),AND(NOT(ISBLANK($M$9)),NOT(ISBLANK(T35)),NOT(T35=0)))</formula>
    </cfRule>
    <cfRule type="expression" dxfId="1882" priority="275">
      <formula>AND(OR(T35=$M$8,T35=$O$8),AND(NOT(ISBLANK($M$8)),NOT(ISBLANK(T35)),NOT(T35=0)))</formula>
    </cfRule>
    <cfRule type="expression" dxfId="1881" priority="276">
      <formula>AND(OR(T35=$M$7,T35=$O$7),AND(NOT(ISBLANK($M$7)),NOT(ISBLANK(T35)),NOT(T35=0)))</formula>
    </cfRule>
    <cfRule type="expression" dxfId="1880" priority="277">
      <formula>AND(OR(T35=$M$6,T35=$O$6),AND(NOT(ISBLANK($M$6)),NOT(ISBLANK(T35)),NOT(T35=0)))</formula>
    </cfRule>
    <cfRule type="expression" dxfId="1879" priority="278">
      <formula>AND(OR(T35=$M$5,T35=$O$5),AND(NOT(ISBLANK($M$5)),NOT(ISBLANK(T35)),NOT(T35=0)))</formula>
    </cfRule>
    <cfRule type="expression" dxfId="1878" priority="279">
      <formula>AND(OR(T35=$M$4,T35=$O$4),AND(NOT(ISBLANK($M$4)),NOT(ISBLANK(T35)),NOT(T35=0)))</formula>
    </cfRule>
    <cfRule type="cellIs" dxfId="1877" priority="280" operator="equal">
      <formula>0</formula>
    </cfRule>
  </conditionalFormatting>
  <conditionalFormatting sqref="T38:T40">
    <cfRule type="expression" dxfId="1876" priority="265">
      <formula>AND(OR(T38=$M$10,T38=$O$10),AND(NOT(ISBLANK($M$10)),NOT(ISBLANK(T38)),NOT(T38=0)))</formula>
    </cfRule>
    <cfRule type="expression" dxfId="1875" priority="266">
      <formula>AND(OR(T38=$M$9,T38=$O$9),AND(NOT(ISBLANK($M$9)),NOT(ISBLANK(T38)),NOT(T38=0)))</formula>
    </cfRule>
    <cfRule type="expression" dxfId="1874" priority="267">
      <formula>AND(OR(T38=$M$8,T38=$O$8),AND(NOT(ISBLANK($M$8)),NOT(ISBLANK(T38)),NOT(T38=0)))</formula>
    </cfRule>
    <cfRule type="expression" dxfId="1873" priority="268">
      <formula>AND(OR(T38=$M$7,T38=$O$7),AND(NOT(ISBLANK($M$7)),NOT(ISBLANK(T38)),NOT(T38=0)))</formula>
    </cfRule>
    <cfRule type="expression" dxfId="1872" priority="269">
      <formula>AND(OR(T38=$M$6,T38=$O$6),AND(NOT(ISBLANK($M$6)),NOT(ISBLANK(T38)),NOT(T38=0)))</formula>
    </cfRule>
    <cfRule type="expression" dxfId="1871" priority="270">
      <formula>AND(OR(T38=$M$5,T38=$O$5),AND(NOT(ISBLANK($M$5)),NOT(ISBLANK(T38)),NOT(T38=0)))</formula>
    </cfRule>
    <cfRule type="expression" dxfId="1870" priority="271">
      <formula>AND(OR(T38=$M$4,T38=$O$4),AND(NOT(ISBLANK($M$4)),NOT(ISBLANK(T38)),NOT(T38=0)))</formula>
    </cfRule>
    <cfRule type="cellIs" dxfId="1869" priority="272" operator="equal">
      <formula>0</formula>
    </cfRule>
  </conditionalFormatting>
  <conditionalFormatting sqref="T41:T42">
    <cfRule type="expression" dxfId="1868" priority="257">
      <formula>AND(OR(T41=$M$10,T41=$O$10),AND(NOT(ISBLANK($M$10)),NOT(ISBLANK(T41)),NOT(T41=0)))</formula>
    </cfRule>
    <cfRule type="expression" dxfId="1867" priority="258">
      <formula>AND(OR(T41=$M$9,T41=$O$9),AND(NOT(ISBLANK($M$9)),NOT(ISBLANK(T41)),NOT(T41=0)))</formula>
    </cfRule>
    <cfRule type="expression" dxfId="1866" priority="259">
      <formula>AND(OR(T41=$M$8,T41=$O$8),AND(NOT(ISBLANK($M$8)),NOT(ISBLANK(T41)),NOT(T41=0)))</formula>
    </cfRule>
    <cfRule type="expression" dxfId="1865" priority="260">
      <formula>AND(OR(T41=$M$7,T41=$O$7),AND(NOT(ISBLANK($M$7)),NOT(ISBLANK(T41)),NOT(T41=0)))</formula>
    </cfRule>
    <cfRule type="expression" dxfId="1864" priority="261">
      <formula>AND(OR(T41=$M$6,T41=$O$6),AND(NOT(ISBLANK($M$6)),NOT(ISBLANK(T41)),NOT(T41=0)))</formula>
    </cfRule>
    <cfRule type="expression" dxfId="1863" priority="262">
      <formula>AND(OR(T41=$M$5,T41=$O$5),AND(NOT(ISBLANK($M$5)),NOT(ISBLANK(T41)),NOT(T41=0)))</formula>
    </cfRule>
    <cfRule type="expression" dxfId="1862" priority="263">
      <formula>AND(OR(T41=$M$4,T41=$O$4),AND(NOT(ISBLANK($M$4)),NOT(ISBLANK(T41)),NOT(T41=0)))</formula>
    </cfRule>
    <cfRule type="cellIs" dxfId="1861" priority="264" operator="equal">
      <formula>0</formula>
    </cfRule>
  </conditionalFormatting>
  <conditionalFormatting sqref="C44:H44 K44:P44 U44:X44 R44:S44">
    <cfRule type="expression" dxfId="1860" priority="249">
      <formula>AND(OR(C44=$M$10,C44=$O$10),AND(NOT(ISBLANK($M$10)),NOT(ISBLANK(C44)),NOT(C44=0)))</formula>
    </cfRule>
    <cfRule type="expression" dxfId="1859" priority="250">
      <formula>AND(OR(C44=$M$9,C44=$O$9),AND(NOT(ISBLANK($M$9)),NOT(ISBLANK(C44)),NOT(C44=0)))</formula>
    </cfRule>
    <cfRule type="expression" dxfId="1858" priority="251">
      <formula>AND(OR(C44=$M$8,C44=$O$8),AND(NOT(ISBLANK($M$8)),NOT(ISBLANK(C44)),NOT(C44=0)))</formula>
    </cfRule>
    <cfRule type="expression" dxfId="1857" priority="252">
      <formula>AND(OR(C44=$M$7,C44=$O$7),AND(NOT(ISBLANK($M$7)),NOT(ISBLANK(C44)),NOT(C44=0)))</formula>
    </cfRule>
    <cfRule type="expression" dxfId="1856" priority="253">
      <formula>AND(OR(C44=$M$6,C44=$O$6),AND(NOT(ISBLANK($M$6)),NOT(ISBLANK(C44)),NOT(C44=0)))</formula>
    </cfRule>
    <cfRule type="expression" dxfId="1855" priority="254">
      <formula>AND(OR(C44=$M$5,C44=$O$5),AND(NOT(ISBLANK($M$5)),NOT(ISBLANK(C44)),NOT(C44=0)))</formula>
    </cfRule>
    <cfRule type="expression" dxfId="1854" priority="255">
      <formula>AND(OR(C44=$M$4,C44=$O$4),AND(NOT(ISBLANK($M$4)),NOT(ISBLANK(C44)),NOT(C44=0)))</formula>
    </cfRule>
    <cfRule type="cellIs" dxfId="1853" priority="256" operator="equal">
      <formula>0</formula>
    </cfRule>
  </conditionalFormatting>
  <conditionalFormatting sqref="T43">
    <cfRule type="expression" dxfId="1852" priority="241">
      <formula>AND(OR(T43=$M$10,T43=$O$10),AND(NOT(ISBLANK($M$10)),NOT(ISBLANK(T43)),NOT(T43=0)))</formula>
    </cfRule>
    <cfRule type="expression" dxfId="1851" priority="242">
      <formula>AND(OR(T43=$M$9,T43=$O$9),AND(NOT(ISBLANK($M$9)),NOT(ISBLANK(T43)),NOT(T43=0)))</formula>
    </cfRule>
    <cfRule type="expression" dxfId="1850" priority="243">
      <formula>AND(OR(T43=$M$8,T43=$O$8),AND(NOT(ISBLANK($M$8)),NOT(ISBLANK(T43)),NOT(T43=0)))</formula>
    </cfRule>
    <cfRule type="expression" dxfId="1849" priority="244">
      <formula>AND(OR(T43=$M$7,T43=$O$7),AND(NOT(ISBLANK($M$7)),NOT(ISBLANK(T43)),NOT(T43=0)))</formula>
    </cfRule>
    <cfRule type="expression" dxfId="1848" priority="245">
      <formula>AND(OR(T43=$M$6,T43=$O$6),AND(NOT(ISBLANK($M$6)),NOT(ISBLANK(T43)),NOT(T43=0)))</formula>
    </cfRule>
    <cfRule type="expression" dxfId="1847" priority="246">
      <formula>AND(OR(T43=$M$5,T43=$O$5),AND(NOT(ISBLANK($M$5)),NOT(ISBLANK(T43)),NOT(T43=0)))</formula>
    </cfRule>
    <cfRule type="expression" dxfId="1846" priority="247">
      <formula>AND(OR(T43=$M$4,T43=$O$4),AND(NOT(ISBLANK($M$4)),NOT(ISBLANK(T43)),NOT(T43=0)))</formula>
    </cfRule>
    <cfRule type="cellIs" dxfId="1845" priority="248" operator="equal">
      <formula>0</formula>
    </cfRule>
  </conditionalFormatting>
  <conditionalFormatting sqref="W36">
    <cfRule type="expression" dxfId="1844" priority="233">
      <formula>AND(OR(W36=$M$10,W36=$O$10),AND(NOT(ISBLANK($M$10)),NOT(ISBLANK(W36)),NOT(W36=0)))</formula>
    </cfRule>
    <cfRule type="expression" dxfId="1843" priority="234">
      <formula>AND(OR(W36=$M$9,W36=$O$9),AND(NOT(ISBLANK($M$9)),NOT(ISBLANK(W36)),NOT(W36=0)))</formula>
    </cfRule>
    <cfRule type="expression" dxfId="1842" priority="235">
      <formula>AND(OR(W36=$M$8,W36=$O$8),AND(NOT(ISBLANK($M$8)),NOT(ISBLANK(W36)),NOT(W36=0)))</formula>
    </cfRule>
    <cfRule type="expression" dxfId="1841" priority="236">
      <formula>AND(OR(W36=$M$7,W36=$O$7),AND(NOT(ISBLANK($M$7)),NOT(ISBLANK(W36)),NOT(W36=0)))</formula>
    </cfRule>
    <cfRule type="expression" dxfId="1840" priority="237">
      <formula>AND(OR(W36=$M$6,W36=$O$6),AND(NOT(ISBLANK($M$6)),NOT(ISBLANK(W36)),NOT(W36=0)))</formula>
    </cfRule>
    <cfRule type="expression" dxfId="1839" priority="238">
      <formula>AND(OR(W36=$M$5,W36=$O$5),AND(NOT(ISBLANK($M$5)),NOT(ISBLANK(W36)),NOT(W36=0)))</formula>
    </cfRule>
    <cfRule type="expression" dxfId="1838" priority="239">
      <formula>AND(OR(W36=$M$4,W36=$O$4),AND(NOT(ISBLANK($M$4)),NOT(ISBLANK(W36)),NOT(W36=0)))</formula>
    </cfRule>
    <cfRule type="cellIs" dxfId="1837" priority="240" operator="equal">
      <formula>0</formula>
    </cfRule>
  </conditionalFormatting>
  <conditionalFormatting sqref="W41">
    <cfRule type="expression" dxfId="1836" priority="225">
      <formula>AND(OR(W41=$M$10,W41=$O$10),AND(NOT(ISBLANK($M$10)),NOT(ISBLANK(W41)),NOT(W41=0)))</formula>
    </cfRule>
    <cfRule type="expression" dxfId="1835" priority="226">
      <formula>AND(OR(W41=$M$9,W41=$O$9),AND(NOT(ISBLANK($M$9)),NOT(ISBLANK(W41)),NOT(W41=0)))</formula>
    </cfRule>
    <cfRule type="expression" dxfId="1834" priority="227">
      <formula>AND(OR(W41=$M$8,W41=$O$8),AND(NOT(ISBLANK($M$8)),NOT(ISBLANK(W41)),NOT(W41=0)))</formula>
    </cfRule>
    <cfRule type="expression" dxfId="1833" priority="228">
      <formula>AND(OR(W41=$M$7,W41=$O$7),AND(NOT(ISBLANK($M$7)),NOT(ISBLANK(W41)),NOT(W41=0)))</formula>
    </cfRule>
    <cfRule type="expression" dxfId="1832" priority="229">
      <formula>AND(OR(W41=$M$6,W41=$O$6),AND(NOT(ISBLANK($M$6)),NOT(ISBLANK(W41)),NOT(W41=0)))</formula>
    </cfRule>
    <cfRule type="expression" dxfId="1831" priority="230">
      <formula>AND(OR(W41=$M$5,W41=$O$5),AND(NOT(ISBLANK($M$5)),NOT(ISBLANK(W41)),NOT(W41=0)))</formula>
    </cfRule>
    <cfRule type="expression" dxfId="1830" priority="231">
      <formula>AND(OR(W41=$M$4,W41=$O$4),AND(NOT(ISBLANK($M$4)),NOT(ISBLANK(W41)),NOT(W41=0)))</formula>
    </cfRule>
    <cfRule type="cellIs" dxfId="1829" priority="232" operator="equal">
      <formula>0</formula>
    </cfRule>
  </conditionalFormatting>
  <conditionalFormatting sqref="D45">
    <cfRule type="expression" dxfId="1828" priority="217">
      <formula>AND(OR(D45=$M$10,D45=$O$10),AND(NOT(ISBLANK($M$10)),NOT(ISBLANK(D45)),NOT(D45=0)))</formula>
    </cfRule>
    <cfRule type="expression" dxfId="1827" priority="218">
      <formula>AND(OR(D45=$M$9,D45=$O$9),AND(NOT(ISBLANK($M$9)),NOT(ISBLANK(D45)),NOT(D45=0)))</formula>
    </cfRule>
    <cfRule type="expression" dxfId="1826" priority="219">
      <formula>AND(OR(D45=$M$8,D45=$O$8),AND(NOT(ISBLANK($M$8)),NOT(ISBLANK(D45)),NOT(D45=0)))</formula>
    </cfRule>
    <cfRule type="expression" dxfId="1825" priority="220">
      <formula>AND(OR(D45=$M$7,D45=$O$7),AND(NOT(ISBLANK($M$7)),NOT(ISBLANK(D45)),NOT(D45=0)))</formula>
    </cfRule>
    <cfRule type="expression" dxfId="1824" priority="221">
      <formula>AND(OR(D45=$M$6,D45=$O$6),AND(NOT(ISBLANK($M$6)),NOT(ISBLANK(D45)),NOT(D45=0)))</formula>
    </cfRule>
    <cfRule type="expression" dxfId="1823" priority="222">
      <formula>AND(OR(D45=$M$5,D45=$O$5),AND(NOT(ISBLANK($M$5)),NOT(ISBLANK(D45)),NOT(D45=0)))</formula>
    </cfRule>
    <cfRule type="expression" dxfId="1822" priority="223">
      <formula>AND(OR(D45=$M$4,D45=$O$4),AND(NOT(ISBLANK($M$4)),NOT(ISBLANK(D45)),NOT(D45=0)))</formula>
    </cfRule>
    <cfRule type="cellIs" dxfId="1821" priority="224" operator="equal">
      <formula>0</formula>
    </cfRule>
  </conditionalFormatting>
  <conditionalFormatting sqref="L45">
    <cfRule type="expression" dxfId="1820" priority="209">
      <formula>AND(OR(L45=$M$10,L45=$O$10),AND(NOT(ISBLANK($M$10)),NOT(ISBLANK(L45)),NOT(L45=0)))</formula>
    </cfRule>
    <cfRule type="expression" dxfId="1819" priority="210">
      <formula>AND(OR(L45=$M$9,L45=$O$9),AND(NOT(ISBLANK($M$9)),NOT(ISBLANK(L45)),NOT(L45=0)))</formula>
    </cfRule>
    <cfRule type="expression" dxfId="1818" priority="211">
      <formula>AND(OR(L45=$M$8,L45=$O$8),AND(NOT(ISBLANK($M$8)),NOT(ISBLANK(L45)),NOT(L45=0)))</formula>
    </cfRule>
    <cfRule type="expression" dxfId="1817" priority="212">
      <formula>AND(OR(L45=$M$7,L45=$O$7),AND(NOT(ISBLANK($M$7)),NOT(ISBLANK(L45)),NOT(L45=0)))</formula>
    </cfRule>
    <cfRule type="expression" dxfId="1816" priority="213">
      <formula>AND(OR(L45=$M$6,L45=$O$6),AND(NOT(ISBLANK($M$6)),NOT(ISBLANK(L45)),NOT(L45=0)))</formula>
    </cfRule>
    <cfRule type="expression" dxfId="1815" priority="214">
      <formula>AND(OR(L45=$M$5,L45=$O$5),AND(NOT(ISBLANK($M$5)),NOT(ISBLANK(L45)),NOT(L45=0)))</formula>
    </cfRule>
    <cfRule type="expression" dxfId="1814" priority="215">
      <formula>AND(OR(L45=$M$4,L45=$O$4),AND(NOT(ISBLANK($M$4)),NOT(ISBLANK(L45)),NOT(L45=0)))</formula>
    </cfRule>
    <cfRule type="cellIs" dxfId="1813" priority="216" operator="equal">
      <formula>0</formula>
    </cfRule>
  </conditionalFormatting>
  <conditionalFormatting sqref="T45">
    <cfRule type="expression" dxfId="1812" priority="201">
      <formula>AND(OR(T45=$M$10,T45=$O$10),AND(NOT(ISBLANK($M$10)),NOT(ISBLANK(T45)),NOT(T45=0)))</formula>
    </cfRule>
    <cfRule type="expression" dxfId="1811" priority="202">
      <formula>AND(OR(T45=$M$9,T45=$O$9),AND(NOT(ISBLANK($M$9)),NOT(ISBLANK(T45)),NOT(T45=0)))</formula>
    </cfRule>
    <cfRule type="expression" dxfId="1810" priority="203">
      <formula>AND(OR(T45=$M$8,T45=$O$8),AND(NOT(ISBLANK($M$8)),NOT(ISBLANK(T45)),NOT(T45=0)))</formula>
    </cfRule>
    <cfRule type="expression" dxfId="1809" priority="204">
      <formula>AND(OR(T45=$M$7,T45=$O$7),AND(NOT(ISBLANK($M$7)),NOT(ISBLANK(T45)),NOT(T45=0)))</formula>
    </cfRule>
    <cfRule type="expression" dxfId="1808" priority="205">
      <formula>AND(OR(T45=$M$6,T45=$O$6),AND(NOT(ISBLANK($M$6)),NOT(ISBLANK(T45)),NOT(T45=0)))</formula>
    </cfRule>
    <cfRule type="expression" dxfId="1807" priority="206">
      <formula>AND(OR(T45=$M$5,T45=$O$5),AND(NOT(ISBLANK($M$5)),NOT(ISBLANK(T45)),NOT(T45=0)))</formula>
    </cfRule>
    <cfRule type="expression" dxfId="1806" priority="207">
      <formula>AND(OR(T45=$M$4,T45=$O$4),AND(NOT(ISBLANK($M$4)),NOT(ISBLANK(T45)),NOT(T45=0)))</formula>
    </cfRule>
    <cfRule type="cellIs" dxfId="1805" priority="208" operator="equal">
      <formula>0</formula>
    </cfRule>
  </conditionalFormatting>
  <conditionalFormatting sqref="W38">
    <cfRule type="expression" dxfId="1804" priority="193">
      <formula>AND(OR(W38=$M$10,W38=$O$10),AND(NOT(ISBLANK($M$10)),NOT(ISBLANK(W38)),NOT(W38=0)))</formula>
    </cfRule>
    <cfRule type="expression" dxfId="1803" priority="194">
      <formula>AND(OR(W38=$M$9,W38=$O$9),AND(NOT(ISBLANK($M$9)),NOT(ISBLANK(W38)),NOT(W38=0)))</formula>
    </cfRule>
    <cfRule type="expression" dxfId="1802" priority="195">
      <formula>AND(OR(W38=$M$8,W38=$O$8),AND(NOT(ISBLANK($M$8)),NOT(ISBLANK(W38)),NOT(W38=0)))</formula>
    </cfRule>
    <cfRule type="expression" dxfId="1801" priority="196">
      <formula>AND(OR(W38=$M$7,W38=$O$7),AND(NOT(ISBLANK($M$7)),NOT(ISBLANK(W38)),NOT(W38=0)))</formula>
    </cfRule>
    <cfRule type="expression" dxfId="1800" priority="197">
      <formula>AND(OR(W38=$M$6,W38=$O$6),AND(NOT(ISBLANK($M$6)),NOT(ISBLANK(W38)),NOT(W38=0)))</formula>
    </cfRule>
    <cfRule type="expression" dxfId="1799" priority="198">
      <formula>AND(OR(W38=$M$5,W38=$O$5),AND(NOT(ISBLANK($M$5)),NOT(ISBLANK(W38)),NOT(W38=0)))</formula>
    </cfRule>
    <cfRule type="expression" dxfId="1798" priority="199">
      <formula>AND(OR(W38=$M$4,W38=$O$4),AND(NOT(ISBLANK($M$4)),NOT(ISBLANK(W38)),NOT(W38=0)))</formula>
    </cfRule>
    <cfRule type="cellIs" dxfId="1797" priority="200" operator="equal">
      <formula>0</formula>
    </cfRule>
  </conditionalFormatting>
  <conditionalFormatting sqref="W39">
    <cfRule type="expression" dxfId="1796" priority="185">
      <formula>AND(OR(W39=$M$10,W39=$O$10),AND(NOT(ISBLANK($M$10)),NOT(ISBLANK(W39)),NOT(W39=0)))</formula>
    </cfRule>
    <cfRule type="expression" dxfId="1795" priority="186">
      <formula>AND(OR(W39=$M$9,W39=$O$9),AND(NOT(ISBLANK($M$9)),NOT(ISBLANK(W39)),NOT(W39=0)))</formula>
    </cfRule>
    <cfRule type="expression" dxfId="1794" priority="187">
      <formula>AND(OR(W39=$M$8,W39=$O$8),AND(NOT(ISBLANK($M$8)),NOT(ISBLANK(W39)),NOT(W39=0)))</formula>
    </cfRule>
    <cfRule type="expression" dxfId="1793" priority="188">
      <formula>AND(OR(W39=$M$7,W39=$O$7),AND(NOT(ISBLANK($M$7)),NOT(ISBLANK(W39)),NOT(W39=0)))</formula>
    </cfRule>
    <cfRule type="expression" dxfId="1792" priority="189">
      <formula>AND(OR(W39=$M$6,W39=$O$6),AND(NOT(ISBLANK($M$6)),NOT(ISBLANK(W39)),NOT(W39=0)))</formula>
    </cfRule>
    <cfRule type="expression" dxfId="1791" priority="190">
      <formula>AND(OR(W39=$M$5,W39=$O$5),AND(NOT(ISBLANK($M$5)),NOT(ISBLANK(W39)),NOT(W39=0)))</formula>
    </cfRule>
    <cfRule type="expression" dxfId="1790" priority="191">
      <formula>AND(OR(W39=$M$4,W39=$O$4),AND(NOT(ISBLANK($M$4)),NOT(ISBLANK(W39)),NOT(W39=0)))</formula>
    </cfRule>
    <cfRule type="cellIs" dxfId="1789" priority="192" operator="equal">
      <formula>0</formula>
    </cfRule>
  </conditionalFormatting>
  <conditionalFormatting sqref="W40">
    <cfRule type="expression" dxfId="1788" priority="177">
      <formula>AND(OR(W40=$M$10,W40=$O$10),AND(NOT(ISBLANK($M$10)),NOT(ISBLANK(W40)),NOT(W40=0)))</formula>
    </cfRule>
    <cfRule type="expression" dxfId="1787" priority="178">
      <formula>AND(OR(W40=$M$9,W40=$O$9),AND(NOT(ISBLANK($M$9)),NOT(ISBLANK(W40)),NOT(W40=0)))</formula>
    </cfRule>
    <cfRule type="expression" dxfId="1786" priority="179">
      <formula>AND(OR(W40=$M$8,W40=$O$8),AND(NOT(ISBLANK($M$8)),NOT(ISBLANK(W40)),NOT(W40=0)))</formula>
    </cfRule>
    <cfRule type="expression" dxfId="1785" priority="180">
      <formula>AND(OR(W40=$M$7,W40=$O$7),AND(NOT(ISBLANK($M$7)),NOT(ISBLANK(W40)),NOT(W40=0)))</formula>
    </cfRule>
    <cfRule type="expression" dxfId="1784" priority="181">
      <formula>AND(OR(W40=$M$6,W40=$O$6),AND(NOT(ISBLANK($M$6)),NOT(ISBLANK(W40)),NOT(W40=0)))</formula>
    </cfRule>
    <cfRule type="expression" dxfId="1783" priority="182">
      <formula>AND(OR(W40=$M$5,W40=$O$5),AND(NOT(ISBLANK($M$5)),NOT(ISBLANK(W40)),NOT(W40=0)))</formula>
    </cfRule>
    <cfRule type="expression" dxfId="1782" priority="183">
      <formula>AND(OR(W40=$M$4,W40=$O$4),AND(NOT(ISBLANK($M$4)),NOT(ISBLANK(W40)),NOT(W40=0)))</formula>
    </cfRule>
    <cfRule type="cellIs" dxfId="1781" priority="184" operator="equal">
      <formula>0</formula>
    </cfRule>
  </conditionalFormatting>
  <conditionalFormatting sqref="C36:I36 C43:H43 C32 E32:I32 P32:Q32 C33:I34 C35 D37:I37 D39:I40 U39:V40 P35:Q35 P38:Q38 P41:Q41 K39:Q40 K32 K33:Q34 K43:P43 K36:Q37 R32:S43 U33:V34 U36:V37 U42:V43 X32:Y40 X41:X43 Y41:Y44 Q42:Q44 K42 M42:P42 C37:C42 E42:H42">
    <cfRule type="expression" dxfId="1780" priority="169">
      <formula>AND(OR(C32=$M$10,C32=$O$10),AND(NOT(ISBLANK($M$10)),NOT(ISBLANK(C32)),NOT(C32=0)))</formula>
    </cfRule>
    <cfRule type="expression" dxfId="1779" priority="170">
      <formula>AND(OR(C32=$M$9,C32=$O$9),AND(NOT(ISBLANK($M$9)),NOT(ISBLANK(C32)),NOT(C32=0)))</formula>
    </cfRule>
    <cfRule type="expression" dxfId="1778" priority="171">
      <formula>AND(OR(C32=$M$8,C32=$O$8),AND(NOT(ISBLANK($M$8)),NOT(ISBLANK(C32)),NOT(C32=0)))</formula>
    </cfRule>
    <cfRule type="expression" dxfId="1777" priority="172">
      <formula>AND(OR(C32=$M$7,C32=$O$7),AND(NOT(ISBLANK($M$7)),NOT(ISBLANK(C32)),NOT(C32=0)))</formula>
    </cfRule>
    <cfRule type="expression" dxfId="1776" priority="173">
      <formula>AND(OR(C32=$M$6,C32=$O$6),AND(NOT(ISBLANK($M$6)),NOT(ISBLANK(C32)),NOT(C32=0)))</formula>
    </cfRule>
    <cfRule type="expression" dxfId="1775" priority="174">
      <formula>AND(OR(C32=$M$5,C32=$O$5),AND(NOT(ISBLANK($M$5)),NOT(ISBLANK(C32)),NOT(C32=0)))</formula>
    </cfRule>
    <cfRule type="expression" dxfId="1774" priority="175">
      <formula>AND(OR(C32=$M$4,C32=$O$4),AND(NOT(ISBLANK($M$4)),NOT(ISBLANK(C32)),NOT(C32=0)))</formula>
    </cfRule>
    <cfRule type="cellIs" dxfId="1773" priority="176" operator="equal">
      <formula>0</formula>
    </cfRule>
  </conditionalFormatting>
  <conditionalFormatting sqref="D32">
    <cfRule type="expression" dxfId="1772" priority="161">
      <formula>AND(OR(D32=$M$10,D32=$O$10),AND(NOT(ISBLANK($M$10)),NOT(ISBLANK(D32)),NOT(D32=0)))</formula>
    </cfRule>
    <cfRule type="expression" dxfId="1771" priority="162">
      <formula>AND(OR(D32=$M$9,D32=$O$9),AND(NOT(ISBLANK($M$9)),NOT(ISBLANK(D32)),NOT(D32=0)))</formula>
    </cfRule>
    <cfRule type="expression" dxfId="1770" priority="163">
      <formula>AND(OR(D32=$M$8,D32=$O$8),AND(NOT(ISBLANK($M$8)),NOT(ISBLANK(D32)),NOT(D32=0)))</formula>
    </cfRule>
    <cfRule type="expression" dxfId="1769" priority="164">
      <formula>AND(OR(D32=$M$7,D32=$O$7),AND(NOT(ISBLANK($M$7)),NOT(ISBLANK(D32)),NOT(D32=0)))</formula>
    </cfRule>
    <cfRule type="expression" dxfId="1768" priority="165">
      <formula>AND(OR(D32=$M$6,D32=$O$6),AND(NOT(ISBLANK($M$6)),NOT(ISBLANK(D32)),NOT(D32=0)))</formula>
    </cfRule>
    <cfRule type="expression" dxfId="1767" priority="166">
      <formula>AND(OR(D32=$M$5,D32=$O$5),AND(NOT(ISBLANK($M$5)),NOT(ISBLANK(D32)),NOT(D32=0)))</formula>
    </cfRule>
    <cfRule type="expression" dxfId="1766" priority="167">
      <formula>AND(OR(D32=$M$4,D32=$O$4),AND(NOT(ISBLANK($M$4)),NOT(ISBLANK(D32)),NOT(D32=0)))</formula>
    </cfRule>
    <cfRule type="cellIs" dxfId="1765" priority="168" operator="equal">
      <formula>0</formula>
    </cfRule>
  </conditionalFormatting>
  <conditionalFormatting sqref="M32:O32">
    <cfRule type="expression" dxfId="1764" priority="153">
      <formula>AND(OR(M32=$M$10,M32=$O$10),AND(NOT(ISBLANK($M$10)),NOT(ISBLANK(M32)),NOT(M32=0)))</formula>
    </cfRule>
    <cfRule type="expression" dxfId="1763" priority="154">
      <formula>AND(OR(M32=$M$9,M32=$O$9),AND(NOT(ISBLANK($M$9)),NOT(ISBLANK(M32)),NOT(M32=0)))</formula>
    </cfRule>
    <cfRule type="expression" dxfId="1762" priority="155">
      <formula>AND(OR(M32=$M$8,M32=$O$8),AND(NOT(ISBLANK($M$8)),NOT(ISBLANK(M32)),NOT(M32=0)))</formula>
    </cfRule>
    <cfRule type="expression" dxfId="1761" priority="156">
      <formula>AND(OR(M32=$M$7,M32=$O$7),AND(NOT(ISBLANK($M$7)),NOT(ISBLANK(M32)),NOT(M32=0)))</formula>
    </cfRule>
    <cfRule type="expression" dxfId="1760" priority="157">
      <formula>AND(OR(M32=$M$6,M32=$O$6),AND(NOT(ISBLANK($M$6)),NOT(ISBLANK(M32)),NOT(M32=0)))</formula>
    </cfRule>
    <cfRule type="expression" dxfId="1759" priority="158">
      <formula>AND(OR(M32=$M$5,M32=$O$5),AND(NOT(ISBLANK($M$5)),NOT(ISBLANK(M32)),NOT(M32=0)))</formula>
    </cfRule>
    <cfRule type="expression" dxfId="1758" priority="159">
      <formula>AND(OR(M32=$M$4,M32=$O$4),AND(NOT(ISBLANK($M$4)),NOT(ISBLANK(M32)),NOT(M32=0)))</formula>
    </cfRule>
    <cfRule type="cellIs" dxfId="1757" priority="160" operator="equal">
      <formula>0</formula>
    </cfRule>
  </conditionalFormatting>
  <conditionalFormatting sqref="L32">
    <cfRule type="expression" dxfId="1756" priority="145">
      <formula>AND(OR(L32=$M$10,L32=$O$10),AND(NOT(ISBLANK($M$10)),NOT(ISBLANK(L32)),NOT(L32=0)))</formula>
    </cfRule>
    <cfRule type="expression" dxfId="1755" priority="146">
      <formula>AND(OR(L32=$M$9,L32=$O$9),AND(NOT(ISBLANK($M$9)),NOT(ISBLANK(L32)),NOT(L32=0)))</formula>
    </cfRule>
    <cfRule type="expression" dxfId="1754" priority="147">
      <formula>AND(OR(L32=$M$8,L32=$O$8),AND(NOT(ISBLANK($M$8)),NOT(ISBLANK(L32)),NOT(L32=0)))</formula>
    </cfRule>
    <cfRule type="expression" dxfId="1753" priority="148">
      <formula>AND(OR(L32=$M$7,L32=$O$7),AND(NOT(ISBLANK($M$7)),NOT(ISBLANK(L32)),NOT(L32=0)))</formula>
    </cfRule>
    <cfRule type="expression" dxfId="1752" priority="149">
      <formula>AND(OR(L32=$M$6,L32=$O$6),AND(NOT(ISBLANK($M$6)),NOT(ISBLANK(L32)),NOT(L32=0)))</formula>
    </cfRule>
    <cfRule type="expression" dxfId="1751" priority="150">
      <formula>AND(OR(L32=$M$5,L32=$O$5),AND(NOT(ISBLANK($M$5)),NOT(ISBLANK(L32)),NOT(L32=0)))</formula>
    </cfRule>
    <cfRule type="expression" dxfId="1750" priority="151">
      <formula>AND(OR(L32=$M$4,L32=$O$4),AND(NOT(ISBLANK($M$4)),NOT(ISBLANK(L32)),NOT(L32=0)))</formula>
    </cfRule>
    <cfRule type="cellIs" dxfId="1749" priority="152" operator="equal">
      <formula>0</formula>
    </cfRule>
  </conditionalFormatting>
  <conditionalFormatting sqref="U32:W32 W33 W35">
    <cfRule type="expression" dxfId="1748" priority="137">
      <formula>AND(OR(U32=$M$10,U32=$O$10),AND(NOT(ISBLANK($M$10)),NOT(ISBLANK(U32)),NOT(U32=0)))</formula>
    </cfRule>
    <cfRule type="expression" dxfId="1747" priority="138">
      <formula>AND(OR(U32=$M$9,U32=$O$9),AND(NOT(ISBLANK($M$9)),NOT(ISBLANK(U32)),NOT(U32=0)))</formula>
    </cfRule>
    <cfRule type="expression" dxfId="1746" priority="139">
      <formula>AND(OR(U32=$M$8,U32=$O$8),AND(NOT(ISBLANK($M$8)),NOT(ISBLANK(U32)),NOT(U32=0)))</formula>
    </cfRule>
    <cfRule type="expression" dxfId="1745" priority="140">
      <formula>AND(OR(U32=$M$7,U32=$O$7),AND(NOT(ISBLANK($M$7)),NOT(ISBLANK(U32)),NOT(U32=0)))</formula>
    </cfRule>
    <cfRule type="expression" dxfId="1744" priority="141">
      <formula>AND(OR(U32=$M$6,U32=$O$6),AND(NOT(ISBLANK($M$6)),NOT(ISBLANK(U32)),NOT(U32=0)))</formula>
    </cfRule>
    <cfRule type="expression" dxfId="1743" priority="142">
      <formula>AND(OR(U32=$M$5,U32=$O$5),AND(NOT(ISBLANK($M$5)),NOT(ISBLANK(U32)),NOT(U32=0)))</formula>
    </cfRule>
    <cfRule type="expression" dxfId="1742" priority="143">
      <formula>AND(OR(U32=$M$4,U32=$O$4),AND(NOT(ISBLANK($M$4)),NOT(ISBLANK(U32)),NOT(U32=0)))</formula>
    </cfRule>
    <cfRule type="cellIs" dxfId="1741" priority="144" operator="equal">
      <formula>0</formula>
    </cfRule>
  </conditionalFormatting>
  <conditionalFormatting sqref="T32:T34">
    <cfRule type="expression" dxfId="1740" priority="129">
      <formula>AND(OR(T32=$M$10,T32=$O$10),AND(NOT(ISBLANK($M$10)),NOT(ISBLANK(T32)),NOT(T32=0)))</formula>
    </cfRule>
    <cfRule type="expression" dxfId="1739" priority="130">
      <formula>AND(OR(T32=$M$9,T32=$O$9),AND(NOT(ISBLANK($M$9)),NOT(ISBLANK(T32)),NOT(T32=0)))</formula>
    </cfRule>
    <cfRule type="expression" dxfId="1738" priority="131">
      <formula>AND(OR(T32=$M$8,T32=$O$8),AND(NOT(ISBLANK($M$8)),NOT(ISBLANK(T32)),NOT(T32=0)))</formula>
    </cfRule>
    <cfRule type="expression" dxfId="1737" priority="132">
      <formula>AND(OR(T32=$M$7,T32=$O$7),AND(NOT(ISBLANK($M$7)),NOT(ISBLANK(T32)),NOT(T32=0)))</formula>
    </cfRule>
    <cfRule type="expression" dxfId="1736" priority="133">
      <formula>AND(OR(T32=$M$6,T32=$O$6),AND(NOT(ISBLANK($M$6)),NOT(ISBLANK(T32)),NOT(T32=0)))</formula>
    </cfRule>
    <cfRule type="expression" dxfId="1735" priority="134">
      <formula>AND(OR(T32=$M$5,T32=$O$5),AND(NOT(ISBLANK($M$5)),NOT(ISBLANK(T32)),NOT(T32=0)))</formula>
    </cfRule>
    <cfRule type="expression" dxfId="1734" priority="135">
      <formula>AND(OR(T32=$M$4,T32=$O$4),AND(NOT(ISBLANK($M$4)),NOT(ISBLANK(T32)),NOT(T32=0)))</formula>
    </cfRule>
    <cfRule type="cellIs" dxfId="1733" priority="136" operator="equal">
      <formula>0</formula>
    </cfRule>
  </conditionalFormatting>
  <conditionalFormatting sqref="E35:I35 K35">
    <cfRule type="expression" dxfId="1732" priority="121">
      <formula>AND(OR(E35=$M$10,E35=$O$10),AND(NOT(ISBLANK($M$10)),NOT(ISBLANK(E35)),NOT(E35=0)))</formula>
    </cfRule>
    <cfRule type="expression" dxfId="1731" priority="122">
      <formula>AND(OR(E35=$M$9,E35=$O$9),AND(NOT(ISBLANK($M$9)),NOT(ISBLANK(E35)),NOT(E35=0)))</formula>
    </cfRule>
    <cfRule type="expression" dxfId="1730" priority="123">
      <formula>AND(OR(E35=$M$8,E35=$O$8),AND(NOT(ISBLANK($M$8)),NOT(ISBLANK(E35)),NOT(E35=0)))</formula>
    </cfRule>
    <cfRule type="expression" dxfId="1729" priority="124">
      <formula>AND(OR(E35=$M$7,E35=$O$7),AND(NOT(ISBLANK($M$7)),NOT(ISBLANK(E35)),NOT(E35=0)))</formula>
    </cfRule>
    <cfRule type="expression" dxfId="1728" priority="125">
      <formula>AND(OR(E35=$M$6,E35=$O$6),AND(NOT(ISBLANK($M$6)),NOT(ISBLANK(E35)),NOT(E35=0)))</formula>
    </cfRule>
    <cfRule type="expression" dxfId="1727" priority="126">
      <formula>AND(OR(E35=$M$5,E35=$O$5),AND(NOT(ISBLANK($M$5)),NOT(ISBLANK(E35)),NOT(E35=0)))</formula>
    </cfRule>
    <cfRule type="expression" dxfId="1726" priority="127">
      <formula>AND(OR(E35=$M$4,E35=$O$4),AND(NOT(ISBLANK($M$4)),NOT(ISBLANK(E35)),NOT(E35=0)))</formula>
    </cfRule>
    <cfRule type="cellIs" dxfId="1725" priority="128" operator="equal">
      <formula>0</formula>
    </cfRule>
  </conditionalFormatting>
  <conditionalFormatting sqref="D35">
    <cfRule type="expression" dxfId="1724" priority="113">
      <formula>AND(OR(D35=$M$10,D35=$O$10),AND(NOT(ISBLANK($M$10)),NOT(ISBLANK(D35)),NOT(D35=0)))</formula>
    </cfRule>
    <cfRule type="expression" dxfId="1723" priority="114">
      <formula>AND(OR(D35=$M$9,D35=$O$9),AND(NOT(ISBLANK($M$9)),NOT(ISBLANK(D35)),NOT(D35=0)))</formula>
    </cfRule>
    <cfRule type="expression" dxfId="1722" priority="115">
      <formula>AND(OR(D35=$M$8,D35=$O$8),AND(NOT(ISBLANK($M$8)),NOT(ISBLANK(D35)),NOT(D35=0)))</formula>
    </cfRule>
    <cfRule type="expression" dxfId="1721" priority="116">
      <formula>AND(OR(D35=$M$7,D35=$O$7),AND(NOT(ISBLANK($M$7)),NOT(ISBLANK(D35)),NOT(D35=0)))</formula>
    </cfRule>
    <cfRule type="expression" dxfId="1720" priority="117">
      <formula>AND(OR(D35=$M$6,D35=$O$6),AND(NOT(ISBLANK($M$6)),NOT(ISBLANK(D35)),NOT(D35=0)))</formula>
    </cfRule>
    <cfRule type="expression" dxfId="1719" priority="118">
      <formula>AND(OR(D35=$M$5,D35=$O$5),AND(NOT(ISBLANK($M$5)),NOT(ISBLANK(D35)),NOT(D35=0)))</formula>
    </cfRule>
    <cfRule type="expression" dxfId="1718" priority="119">
      <formula>AND(OR(D35=$M$4,D35=$O$4),AND(NOT(ISBLANK($M$4)),NOT(ISBLANK(D35)),NOT(D35=0)))</formula>
    </cfRule>
    <cfRule type="cellIs" dxfId="1717" priority="120" operator="equal">
      <formula>0</formula>
    </cfRule>
  </conditionalFormatting>
  <conditionalFormatting sqref="M35:O35">
    <cfRule type="expression" dxfId="1716" priority="105">
      <formula>AND(OR(M35=$M$10,M35=$O$10),AND(NOT(ISBLANK($M$10)),NOT(ISBLANK(M35)),NOT(M35=0)))</formula>
    </cfRule>
    <cfRule type="expression" dxfId="1715" priority="106">
      <formula>AND(OR(M35=$M$9,M35=$O$9),AND(NOT(ISBLANK($M$9)),NOT(ISBLANK(M35)),NOT(M35=0)))</formula>
    </cfRule>
    <cfRule type="expression" dxfId="1714" priority="107">
      <formula>AND(OR(M35=$M$8,M35=$O$8),AND(NOT(ISBLANK($M$8)),NOT(ISBLANK(M35)),NOT(M35=0)))</formula>
    </cfRule>
    <cfRule type="expression" dxfId="1713" priority="108">
      <formula>AND(OR(M35=$M$7,M35=$O$7),AND(NOT(ISBLANK($M$7)),NOT(ISBLANK(M35)),NOT(M35=0)))</formula>
    </cfRule>
    <cfRule type="expression" dxfId="1712" priority="109">
      <formula>AND(OR(M35=$M$6,M35=$O$6),AND(NOT(ISBLANK($M$6)),NOT(ISBLANK(M35)),NOT(M35=0)))</formula>
    </cfRule>
    <cfRule type="expression" dxfId="1711" priority="110">
      <formula>AND(OR(M35=$M$5,M35=$O$5),AND(NOT(ISBLANK($M$5)),NOT(ISBLANK(M35)),NOT(M35=0)))</formula>
    </cfRule>
    <cfRule type="expression" dxfId="1710" priority="111">
      <formula>AND(OR(M35=$M$4,M35=$O$4),AND(NOT(ISBLANK($M$4)),NOT(ISBLANK(M35)),NOT(M35=0)))</formula>
    </cfRule>
    <cfRule type="cellIs" dxfId="1709" priority="112" operator="equal">
      <formula>0</formula>
    </cfRule>
  </conditionalFormatting>
  <conditionalFormatting sqref="L35">
    <cfRule type="expression" dxfId="1708" priority="97">
      <formula>AND(OR(L35=$M$10,L35=$O$10),AND(NOT(ISBLANK($M$10)),NOT(ISBLANK(L35)),NOT(L35=0)))</formula>
    </cfRule>
    <cfRule type="expression" dxfId="1707" priority="98">
      <formula>AND(OR(L35=$M$9,L35=$O$9),AND(NOT(ISBLANK($M$9)),NOT(ISBLANK(L35)),NOT(L35=0)))</formula>
    </cfRule>
    <cfRule type="expression" dxfId="1706" priority="99">
      <formula>AND(OR(L35=$M$8,L35=$O$8),AND(NOT(ISBLANK($M$8)),NOT(ISBLANK(L35)),NOT(L35=0)))</formula>
    </cfRule>
    <cfRule type="expression" dxfId="1705" priority="100">
      <formula>AND(OR(L35=$M$7,L35=$O$7),AND(NOT(ISBLANK($M$7)),NOT(ISBLANK(L35)),NOT(L35=0)))</formula>
    </cfRule>
    <cfRule type="expression" dxfId="1704" priority="101">
      <formula>AND(OR(L35=$M$6,L35=$O$6),AND(NOT(ISBLANK($M$6)),NOT(ISBLANK(L35)),NOT(L35=0)))</formula>
    </cfRule>
    <cfRule type="expression" dxfId="1703" priority="102">
      <formula>AND(OR(L35=$M$5,L35=$O$5),AND(NOT(ISBLANK($M$5)),NOT(ISBLANK(L35)),NOT(L35=0)))</formula>
    </cfRule>
    <cfRule type="expression" dxfId="1702" priority="103">
      <formula>AND(OR(L35=$M$4,L35=$O$4),AND(NOT(ISBLANK($M$4)),NOT(ISBLANK(L35)),NOT(L35=0)))</formula>
    </cfRule>
    <cfRule type="cellIs" dxfId="1701" priority="104" operator="equal">
      <formula>0</formula>
    </cfRule>
  </conditionalFormatting>
  <conditionalFormatting sqref="U35:V35">
    <cfRule type="expression" dxfId="1700" priority="89">
      <formula>AND(OR(U35=$M$10,U35=$O$10),AND(NOT(ISBLANK($M$10)),NOT(ISBLANK(U35)),NOT(U35=0)))</formula>
    </cfRule>
    <cfRule type="expression" dxfId="1699" priority="90">
      <formula>AND(OR(U35=$M$9,U35=$O$9),AND(NOT(ISBLANK($M$9)),NOT(ISBLANK(U35)),NOT(U35=0)))</formula>
    </cfRule>
    <cfRule type="expression" dxfId="1698" priority="91">
      <formula>AND(OR(U35=$M$8,U35=$O$8),AND(NOT(ISBLANK($M$8)),NOT(ISBLANK(U35)),NOT(U35=0)))</formula>
    </cfRule>
    <cfRule type="expression" dxfId="1697" priority="92">
      <formula>AND(OR(U35=$M$7,U35=$O$7),AND(NOT(ISBLANK($M$7)),NOT(ISBLANK(U35)),NOT(U35=0)))</formula>
    </cfRule>
    <cfRule type="expression" dxfId="1696" priority="93">
      <formula>AND(OR(U35=$M$6,U35=$O$6),AND(NOT(ISBLANK($M$6)),NOT(ISBLANK(U35)),NOT(U35=0)))</formula>
    </cfRule>
    <cfRule type="expression" dxfId="1695" priority="94">
      <formula>AND(OR(U35=$M$5,U35=$O$5),AND(NOT(ISBLANK($M$5)),NOT(ISBLANK(U35)),NOT(U35=0)))</formula>
    </cfRule>
    <cfRule type="expression" dxfId="1694" priority="95">
      <formula>AND(OR(U35=$M$4,U35=$O$4),AND(NOT(ISBLANK($M$4)),NOT(ISBLANK(U35)),NOT(U35=0)))</formula>
    </cfRule>
    <cfRule type="cellIs" dxfId="1693" priority="96" operator="equal">
      <formula>0</formula>
    </cfRule>
  </conditionalFormatting>
  <conditionalFormatting sqref="E38:I38 K38">
    <cfRule type="expression" dxfId="1692" priority="81">
      <formula>AND(OR(E38=$M$10,E38=$O$10),AND(NOT(ISBLANK($M$10)),NOT(ISBLANK(E38)),NOT(E38=0)))</formula>
    </cfRule>
    <cfRule type="expression" dxfId="1691" priority="82">
      <formula>AND(OR(E38=$M$9,E38=$O$9),AND(NOT(ISBLANK($M$9)),NOT(ISBLANK(E38)),NOT(E38=0)))</formula>
    </cfRule>
    <cfRule type="expression" dxfId="1690" priority="83">
      <formula>AND(OR(E38=$M$8,E38=$O$8),AND(NOT(ISBLANK($M$8)),NOT(ISBLANK(E38)),NOT(E38=0)))</formula>
    </cfRule>
    <cfRule type="expression" dxfId="1689" priority="84">
      <formula>AND(OR(E38=$M$7,E38=$O$7),AND(NOT(ISBLANK($M$7)),NOT(ISBLANK(E38)),NOT(E38=0)))</formula>
    </cfRule>
    <cfRule type="expression" dxfId="1688" priority="85">
      <formula>AND(OR(E38=$M$6,E38=$O$6),AND(NOT(ISBLANK($M$6)),NOT(ISBLANK(E38)),NOT(E38=0)))</formula>
    </cfRule>
    <cfRule type="expression" dxfId="1687" priority="86">
      <formula>AND(OR(E38=$M$5,E38=$O$5),AND(NOT(ISBLANK($M$5)),NOT(ISBLANK(E38)),NOT(E38=0)))</formula>
    </cfRule>
    <cfRule type="expression" dxfId="1686" priority="87">
      <formula>AND(OR(E38=$M$4,E38=$O$4),AND(NOT(ISBLANK($M$4)),NOT(ISBLANK(E38)),NOT(E38=0)))</formula>
    </cfRule>
    <cfRule type="cellIs" dxfId="1685" priority="88" operator="equal">
      <formula>0</formula>
    </cfRule>
  </conditionalFormatting>
  <conditionalFormatting sqref="D38">
    <cfRule type="expression" dxfId="1684" priority="73">
      <formula>AND(OR(D38=$M$10,D38=$O$10),AND(NOT(ISBLANK($M$10)),NOT(ISBLANK(D38)),NOT(D38=0)))</formula>
    </cfRule>
    <cfRule type="expression" dxfId="1683" priority="74">
      <formula>AND(OR(D38=$M$9,D38=$O$9),AND(NOT(ISBLANK($M$9)),NOT(ISBLANK(D38)),NOT(D38=0)))</formula>
    </cfRule>
    <cfRule type="expression" dxfId="1682" priority="75">
      <formula>AND(OR(D38=$M$8,D38=$O$8),AND(NOT(ISBLANK($M$8)),NOT(ISBLANK(D38)),NOT(D38=0)))</formula>
    </cfRule>
    <cfRule type="expression" dxfId="1681" priority="76">
      <formula>AND(OR(D38=$M$7,D38=$O$7),AND(NOT(ISBLANK($M$7)),NOT(ISBLANK(D38)),NOT(D38=0)))</formula>
    </cfRule>
    <cfRule type="expression" dxfId="1680" priority="77">
      <formula>AND(OR(D38=$M$6,D38=$O$6),AND(NOT(ISBLANK($M$6)),NOT(ISBLANK(D38)),NOT(D38=0)))</formula>
    </cfRule>
    <cfRule type="expression" dxfId="1679" priority="78">
      <formula>AND(OR(D38=$M$5,D38=$O$5),AND(NOT(ISBLANK($M$5)),NOT(ISBLANK(D38)),NOT(D38=0)))</formula>
    </cfRule>
    <cfRule type="expression" dxfId="1678" priority="79">
      <formula>AND(OR(D38=$M$4,D38=$O$4),AND(NOT(ISBLANK($M$4)),NOT(ISBLANK(D38)),NOT(D38=0)))</formula>
    </cfRule>
    <cfRule type="cellIs" dxfId="1677" priority="80" operator="equal">
      <formula>0</formula>
    </cfRule>
  </conditionalFormatting>
  <conditionalFormatting sqref="M38:O38">
    <cfRule type="expression" dxfId="1676" priority="65">
      <formula>AND(OR(M38=$M$10,M38=$O$10),AND(NOT(ISBLANK($M$10)),NOT(ISBLANK(M38)),NOT(M38=0)))</formula>
    </cfRule>
    <cfRule type="expression" dxfId="1675" priority="66">
      <formula>AND(OR(M38=$M$9,M38=$O$9),AND(NOT(ISBLANK($M$9)),NOT(ISBLANK(M38)),NOT(M38=0)))</formula>
    </cfRule>
    <cfRule type="expression" dxfId="1674" priority="67">
      <formula>AND(OR(M38=$M$8,M38=$O$8),AND(NOT(ISBLANK($M$8)),NOT(ISBLANK(M38)),NOT(M38=0)))</formula>
    </cfRule>
    <cfRule type="expression" dxfId="1673" priority="68">
      <formula>AND(OR(M38=$M$7,M38=$O$7),AND(NOT(ISBLANK($M$7)),NOT(ISBLANK(M38)),NOT(M38=0)))</formula>
    </cfRule>
    <cfRule type="expression" dxfId="1672" priority="69">
      <formula>AND(OR(M38=$M$6,M38=$O$6),AND(NOT(ISBLANK($M$6)),NOT(ISBLANK(M38)),NOT(M38=0)))</formula>
    </cfRule>
    <cfRule type="expression" dxfId="1671" priority="70">
      <formula>AND(OR(M38=$M$5,M38=$O$5),AND(NOT(ISBLANK($M$5)),NOT(ISBLANK(M38)),NOT(M38=0)))</formula>
    </cfRule>
    <cfRule type="expression" dxfId="1670" priority="71">
      <formula>AND(OR(M38=$M$4,M38=$O$4),AND(NOT(ISBLANK($M$4)),NOT(ISBLANK(M38)),NOT(M38=0)))</formula>
    </cfRule>
    <cfRule type="cellIs" dxfId="1669" priority="72" operator="equal">
      <formula>0</formula>
    </cfRule>
  </conditionalFormatting>
  <conditionalFormatting sqref="L38">
    <cfRule type="expression" dxfId="1668" priority="57">
      <formula>AND(OR(L38=$M$10,L38=$O$10),AND(NOT(ISBLANK($M$10)),NOT(ISBLANK(L38)),NOT(L38=0)))</formula>
    </cfRule>
    <cfRule type="expression" dxfId="1667" priority="58">
      <formula>AND(OR(L38=$M$9,L38=$O$9),AND(NOT(ISBLANK($M$9)),NOT(ISBLANK(L38)),NOT(L38=0)))</formula>
    </cfRule>
    <cfRule type="expression" dxfId="1666" priority="59">
      <formula>AND(OR(L38=$M$8,L38=$O$8),AND(NOT(ISBLANK($M$8)),NOT(ISBLANK(L38)),NOT(L38=0)))</formula>
    </cfRule>
    <cfRule type="expression" dxfId="1665" priority="60">
      <formula>AND(OR(L38=$M$7,L38=$O$7),AND(NOT(ISBLANK($M$7)),NOT(ISBLANK(L38)),NOT(L38=0)))</formula>
    </cfRule>
    <cfRule type="expression" dxfId="1664" priority="61">
      <formula>AND(OR(L38=$M$6,L38=$O$6),AND(NOT(ISBLANK($M$6)),NOT(ISBLANK(L38)),NOT(L38=0)))</formula>
    </cfRule>
    <cfRule type="expression" dxfId="1663" priority="62">
      <formula>AND(OR(L38=$M$5,L38=$O$5),AND(NOT(ISBLANK($M$5)),NOT(ISBLANK(L38)),NOT(L38=0)))</formula>
    </cfRule>
    <cfRule type="expression" dxfId="1662" priority="63">
      <formula>AND(OR(L38=$M$4,L38=$O$4),AND(NOT(ISBLANK($M$4)),NOT(ISBLANK(L38)),NOT(L38=0)))</formula>
    </cfRule>
    <cfRule type="cellIs" dxfId="1661" priority="64" operator="equal">
      <formula>0</formula>
    </cfRule>
  </conditionalFormatting>
  <conditionalFormatting sqref="U38:V38">
    <cfRule type="expression" dxfId="1660" priority="49">
      <formula>AND(OR(U38=$M$10,U38=$O$10),AND(NOT(ISBLANK($M$10)),NOT(ISBLANK(U38)),NOT(U38=0)))</formula>
    </cfRule>
    <cfRule type="expression" dxfId="1659" priority="50">
      <formula>AND(OR(U38=$M$9,U38=$O$9),AND(NOT(ISBLANK($M$9)),NOT(ISBLANK(U38)),NOT(U38=0)))</formula>
    </cfRule>
    <cfRule type="expression" dxfId="1658" priority="51">
      <formula>AND(OR(U38=$M$8,U38=$O$8),AND(NOT(ISBLANK($M$8)),NOT(ISBLANK(U38)),NOT(U38=0)))</formula>
    </cfRule>
    <cfRule type="expression" dxfId="1657" priority="52">
      <formula>AND(OR(U38=$M$7,U38=$O$7),AND(NOT(ISBLANK($M$7)),NOT(ISBLANK(U38)),NOT(U38=0)))</formula>
    </cfRule>
    <cfRule type="expression" dxfId="1656" priority="53">
      <formula>AND(OR(U38=$M$6,U38=$O$6),AND(NOT(ISBLANK($M$6)),NOT(ISBLANK(U38)),NOT(U38=0)))</formula>
    </cfRule>
    <cfRule type="expression" dxfId="1655" priority="54">
      <formula>AND(OR(U38=$M$5,U38=$O$5),AND(NOT(ISBLANK($M$5)),NOT(ISBLANK(U38)),NOT(U38=0)))</formula>
    </cfRule>
    <cfRule type="expression" dxfId="1654" priority="55">
      <formula>AND(OR(U38=$M$4,U38=$O$4),AND(NOT(ISBLANK($M$4)),NOT(ISBLANK(U38)),NOT(U38=0)))</formula>
    </cfRule>
    <cfRule type="cellIs" dxfId="1653" priority="56" operator="equal">
      <formula>0</formula>
    </cfRule>
  </conditionalFormatting>
  <conditionalFormatting sqref="E41:I41 K41 I42:I44">
    <cfRule type="expression" dxfId="1652" priority="41">
      <formula>AND(OR(E41=$M$10,E41=$O$10),AND(NOT(ISBLANK($M$10)),NOT(ISBLANK(E41)),NOT(E41=0)))</formula>
    </cfRule>
    <cfRule type="expression" dxfId="1651" priority="42">
      <formula>AND(OR(E41=$M$9,E41=$O$9),AND(NOT(ISBLANK($M$9)),NOT(ISBLANK(E41)),NOT(E41=0)))</formula>
    </cfRule>
    <cfRule type="expression" dxfId="1650" priority="43">
      <formula>AND(OR(E41=$M$8,E41=$O$8),AND(NOT(ISBLANK($M$8)),NOT(ISBLANK(E41)),NOT(E41=0)))</formula>
    </cfRule>
    <cfRule type="expression" dxfId="1649" priority="44">
      <formula>AND(OR(E41=$M$7,E41=$O$7),AND(NOT(ISBLANK($M$7)),NOT(ISBLANK(E41)),NOT(E41=0)))</formula>
    </cfRule>
    <cfRule type="expression" dxfId="1648" priority="45">
      <formula>AND(OR(E41=$M$6,E41=$O$6),AND(NOT(ISBLANK($M$6)),NOT(ISBLANK(E41)),NOT(E41=0)))</formula>
    </cfRule>
    <cfRule type="expression" dxfId="1647" priority="46">
      <formula>AND(OR(E41=$M$5,E41=$O$5),AND(NOT(ISBLANK($M$5)),NOT(ISBLANK(E41)),NOT(E41=0)))</formula>
    </cfRule>
    <cfRule type="expression" dxfId="1646" priority="47">
      <formula>AND(OR(E41=$M$4,E41=$O$4),AND(NOT(ISBLANK($M$4)),NOT(ISBLANK(E41)),NOT(E41=0)))</formula>
    </cfRule>
    <cfRule type="cellIs" dxfId="1645" priority="48" operator="equal">
      <formula>0</formula>
    </cfRule>
  </conditionalFormatting>
  <conditionalFormatting sqref="D41:D42">
    <cfRule type="expression" dxfId="1644" priority="33">
      <formula>AND(OR(D41=$M$10,D41=$O$10),AND(NOT(ISBLANK($M$10)),NOT(ISBLANK(D41)),NOT(D41=0)))</formula>
    </cfRule>
    <cfRule type="expression" dxfId="1643" priority="34">
      <formula>AND(OR(D41=$M$9,D41=$O$9),AND(NOT(ISBLANK($M$9)),NOT(ISBLANK(D41)),NOT(D41=0)))</formula>
    </cfRule>
    <cfRule type="expression" dxfId="1642" priority="35">
      <formula>AND(OR(D41=$M$8,D41=$O$8),AND(NOT(ISBLANK($M$8)),NOT(ISBLANK(D41)),NOT(D41=0)))</formula>
    </cfRule>
    <cfRule type="expression" dxfId="1641" priority="36">
      <formula>AND(OR(D41=$M$7,D41=$O$7),AND(NOT(ISBLANK($M$7)),NOT(ISBLANK(D41)),NOT(D41=0)))</formula>
    </cfRule>
    <cfRule type="expression" dxfId="1640" priority="37">
      <formula>AND(OR(D41=$M$6,D41=$O$6),AND(NOT(ISBLANK($M$6)),NOT(ISBLANK(D41)),NOT(D41=0)))</formula>
    </cfRule>
    <cfRule type="expression" dxfId="1639" priority="38">
      <formula>AND(OR(D41=$M$5,D41=$O$5),AND(NOT(ISBLANK($M$5)),NOT(ISBLANK(D41)),NOT(D41=0)))</formula>
    </cfRule>
    <cfRule type="expression" dxfId="1638" priority="39">
      <formula>AND(OR(D41=$M$4,D41=$O$4),AND(NOT(ISBLANK($M$4)),NOT(ISBLANK(D41)),NOT(D41=0)))</formula>
    </cfRule>
    <cfRule type="cellIs" dxfId="1637" priority="40" operator="equal">
      <formula>0</formula>
    </cfRule>
  </conditionalFormatting>
  <conditionalFormatting sqref="M41:O41">
    <cfRule type="expression" dxfId="1636" priority="25">
      <formula>AND(OR(M41=$M$10,M41=$O$10),AND(NOT(ISBLANK($M$10)),NOT(ISBLANK(M41)),NOT(M41=0)))</formula>
    </cfRule>
    <cfRule type="expression" dxfId="1635" priority="26">
      <formula>AND(OR(M41=$M$9,M41=$O$9),AND(NOT(ISBLANK($M$9)),NOT(ISBLANK(M41)),NOT(M41=0)))</formula>
    </cfRule>
    <cfRule type="expression" dxfId="1634" priority="27">
      <formula>AND(OR(M41=$M$8,M41=$O$8),AND(NOT(ISBLANK($M$8)),NOT(ISBLANK(M41)),NOT(M41=0)))</formula>
    </cfRule>
    <cfRule type="expression" dxfId="1633" priority="28">
      <formula>AND(OR(M41=$M$7,M41=$O$7),AND(NOT(ISBLANK($M$7)),NOT(ISBLANK(M41)),NOT(M41=0)))</formula>
    </cfRule>
    <cfRule type="expression" dxfId="1632" priority="29">
      <formula>AND(OR(M41=$M$6,M41=$O$6),AND(NOT(ISBLANK($M$6)),NOT(ISBLANK(M41)),NOT(M41=0)))</formula>
    </cfRule>
    <cfRule type="expression" dxfId="1631" priority="30">
      <formula>AND(OR(M41=$M$5,M41=$O$5),AND(NOT(ISBLANK($M$5)),NOT(ISBLANK(M41)),NOT(M41=0)))</formula>
    </cfRule>
    <cfRule type="expression" dxfId="1630" priority="31">
      <formula>AND(OR(M41=$M$4,M41=$O$4),AND(NOT(ISBLANK($M$4)),NOT(ISBLANK(M41)),NOT(M41=0)))</formula>
    </cfRule>
    <cfRule type="cellIs" dxfId="1629" priority="32" operator="equal">
      <formula>0</formula>
    </cfRule>
  </conditionalFormatting>
  <conditionalFormatting sqref="W42:W43">
    <cfRule type="expression" dxfId="1628" priority="17">
      <formula>AND(OR(W42=$M$10,W42=$O$10),AND(NOT(ISBLANK($M$10)),NOT(ISBLANK(W42)),NOT(W42=0)))</formula>
    </cfRule>
    <cfRule type="expression" dxfId="1627" priority="18">
      <formula>AND(OR(W42=$M$9,W42=$O$9),AND(NOT(ISBLANK($M$9)),NOT(ISBLANK(W42)),NOT(W42=0)))</formula>
    </cfRule>
    <cfRule type="expression" dxfId="1626" priority="19">
      <formula>AND(OR(W42=$M$8,W42=$O$8),AND(NOT(ISBLANK($M$8)),NOT(ISBLANK(W42)),NOT(W42=0)))</formula>
    </cfRule>
    <cfRule type="expression" dxfId="1625" priority="20">
      <formula>AND(OR(W42=$M$7,W42=$O$7),AND(NOT(ISBLANK($M$7)),NOT(ISBLANK(W42)),NOT(W42=0)))</formula>
    </cfRule>
    <cfRule type="expression" dxfId="1624" priority="21">
      <formula>AND(OR(W42=$M$6,W42=$O$6),AND(NOT(ISBLANK($M$6)),NOT(ISBLANK(W42)),NOT(W42=0)))</formula>
    </cfRule>
    <cfRule type="expression" dxfId="1623" priority="22">
      <formula>AND(OR(W42=$M$5,W42=$O$5),AND(NOT(ISBLANK($M$5)),NOT(ISBLANK(W42)),NOT(W42=0)))</formula>
    </cfRule>
    <cfRule type="expression" dxfId="1622" priority="23">
      <formula>AND(OR(W42=$M$4,W42=$O$4),AND(NOT(ISBLANK($M$4)),NOT(ISBLANK(W42)),NOT(W42=0)))</formula>
    </cfRule>
    <cfRule type="cellIs" dxfId="1621" priority="24" operator="equal">
      <formula>0</formula>
    </cfRule>
  </conditionalFormatting>
  <conditionalFormatting sqref="W34">
    <cfRule type="expression" dxfId="1620" priority="9">
      <formula>AND(OR(W34=$M$10,W34=$O$10),AND(NOT(ISBLANK($M$10)),NOT(ISBLANK(W34)),NOT(W34=0)))</formula>
    </cfRule>
    <cfRule type="expression" dxfId="1619" priority="10">
      <formula>AND(OR(W34=$M$9,W34=$O$9),AND(NOT(ISBLANK($M$9)),NOT(ISBLANK(W34)),NOT(W34=0)))</formula>
    </cfRule>
    <cfRule type="expression" dxfId="1618" priority="11">
      <formula>AND(OR(W34=$M$8,W34=$O$8),AND(NOT(ISBLANK($M$8)),NOT(ISBLANK(W34)),NOT(W34=0)))</formula>
    </cfRule>
    <cfRule type="expression" dxfId="1617" priority="12">
      <formula>AND(OR(W34=$M$7,W34=$O$7),AND(NOT(ISBLANK($M$7)),NOT(ISBLANK(W34)),NOT(W34=0)))</formula>
    </cfRule>
    <cfRule type="expression" dxfId="1616" priority="13">
      <formula>AND(OR(W34=$M$6,W34=$O$6),AND(NOT(ISBLANK($M$6)),NOT(ISBLANK(W34)),NOT(W34=0)))</formula>
    </cfRule>
    <cfRule type="expression" dxfId="1615" priority="14">
      <formula>AND(OR(W34=$M$5,W34=$O$5),AND(NOT(ISBLANK($M$5)),NOT(ISBLANK(W34)),NOT(W34=0)))</formula>
    </cfRule>
    <cfRule type="expression" dxfId="1614" priority="15">
      <formula>AND(OR(W34=$M$4,W34=$O$4),AND(NOT(ISBLANK($M$4)),NOT(ISBLANK(W34)),NOT(W34=0)))</formula>
    </cfRule>
    <cfRule type="cellIs" dxfId="1613" priority="16" operator="equal">
      <formula>0</formula>
    </cfRule>
  </conditionalFormatting>
  <conditionalFormatting sqref="W37">
    <cfRule type="expression" dxfId="1612" priority="1">
      <formula>AND(OR(W37=$M$10,W37=$O$10),AND(NOT(ISBLANK($M$10)),NOT(ISBLANK(W37)),NOT(W37=0)))</formula>
    </cfRule>
    <cfRule type="expression" dxfId="1611" priority="2">
      <formula>AND(OR(W37=$M$9,W37=$O$9),AND(NOT(ISBLANK($M$9)),NOT(ISBLANK(W37)),NOT(W37=0)))</formula>
    </cfRule>
    <cfRule type="expression" dxfId="1610" priority="3">
      <formula>AND(OR(W37=$M$8,W37=$O$8),AND(NOT(ISBLANK($M$8)),NOT(ISBLANK(W37)),NOT(W37=0)))</formula>
    </cfRule>
    <cfRule type="expression" dxfId="1609" priority="4">
      <formula>AND(OR(W37=$M$7,W37=$O$7),AND(NOT(ISBLANK($M$7)),NOT(ISBLANK(W37)),NOT(W37=0)))</formula>
    </cfRule>
    <cfRule type="expression" dxfId="1608" priority="5">
      <formula>AND(OR(W37=$M$6,W37=$O$6),AND(NOT(ISBLANK($M$6)),NOT(ISBLANK(W37)),NOT(W37=0)))</formula>
    </cfRule>
    <cfRule type="expression" dxfId="1607" priority="6">
      <formula>AND(OR(W37=$M$5,W37=$O$5),AND(NOT(ISBLANK($M$5)),NOT(ISBLANK(W37)),NOT(W37=0)))</formula>
    </cfRule>
    <cfRule type="expression" dxfId="1606" priority="7">
      <formula>AND(OR(W37=$M$4,W37=$O$4),AND(NOT(ISBLANK($M$4)),NOT(ISBLANK(W37)),NOT(W37=0)))</formula>
    </cfRule>
    <cfRule type="cellIs" dxfId="1605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7" fitToWidth="2" orientation="landscape" r:id="rId1"/>
  <headerFooter>
    <oddFooter>&amp;LSeite &amp;P von &amp;N&amp;RStand: &amp;D &amp;T</oddFooter>
  </headerFooter>
  <colBreaks count="1" manualBreakCount="1">
    <brk id="27" max="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113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2 weiblich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0</v>
      </c>
      <c r="C4" s="250">
        <v>1</v>
      </c>
      <c r="D4" s="584" t="s">
        <v>151</v>
      </c>
      <c r="E4" s="584"/>
      <c r="F4" s="584"/>
      <c r="G4" s="584" t="s">
        <v>152</v>
      </c>
      <c r="H4" s="584"/>
      <c r="I4" s="250" t="s">
        <v>44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 t="shared" ref="Q4:Q9" si="0">+COUNTIF($H$14:$H$42,S4)+COUNTIF($P$14:$P$42,S4)+COUNTIF($X$14:$X$42,S4)</f>
        <v>0</v>
      </c>
      <c r="R4" s="219"/>
      <c r="S4" s="250">
        <v>8</v>
      </c>
      <c r="T4" s="584" t="s">
        <v>122</v>
      </c>
      <c r="U4" s="584"/>
      <c r="V4" s="584"/>
      <c r="W4" s="584" t="s">
        <v>123</v>
      </c>
      <c r="X4" s="584"/>
      <c r="Y4" s="250" t="s">
        <v>39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1">+COUNTIF($H$14:$H$42,C5)+COUNTIF($P$14:$P$42,C5)+COUNTIF($X$14:$X$42,C5)</f>
        <v>0</v>
      </c>
      <c r="C5" s="250">
        <v>2</v>
      </c>
      <c r="D5" s="584" t="s">
        <v>117</v>
      </c>
      <c r="E5" s="584"/>
      <c r="F5" s="584"/>
      <c r="G5" s="584" t="s">
        <v>118</v>
      </c>
      <c r="H5" s="584"/>
      <c r="I5" s="250" t="s">
        <v>40</v>
      </c>
      <c r="J5" s="112"/>
      <c r="L5" s="108">
        <v>12</v>
      </c>
      <c r="M5" s="590"/>
      <c r="N5" s="590"/>
      <c r="O5" s="101" t="str">
        <f t="shared" ref="O5:O10" si="2">+IF(M5="","",IF(COUNTIF($C$4:$C$10,M5)=1,VLOOKUP(M5,$C$4:$I$10,2,FALSE),IF(COUNTIF($S$4:$S$10,M5)=1,VLOOKUP(M5,$S$4:$Y$10,2,FALSE),"")))</f>
        <v/>
      </c>
      <c r="P5" s="2"/>
      <c r="Q5" s="111">
        <f t="shared" si="0"/>
        <v>0</v>
      </c>
      <c r="R5" s="219"/>
      <c r="S5" s="250">
        <v>9</v>
      </c>
      <c r="T5" s="584" t="s">
        <v>241</v>
      </c>
      <c r="U5" s="584"/>
      <c r="V5" s="584"/>
      <c r="W5" s="584" t="s">
        <v>242</v>
      </c>
      <c r="X5" s="584"/>
      <c r="Y5" s="250" t="s">
        <v>41</v>
      </c>
      <c r="Z5" s="2"/>
      <c r="AA5" s="50"/>
      <c r="AB5" s="597" t="s">
        <v>12</v>
      </c>
      <c r="AC5" s="598"/>
      <c r="AD5" s="599" t="str">
        <f>+IF(AB6="","",MID(AB6,1,4))</f>
        <v>Kett</v>
      </c>
      <c r="AE5" s="592"/>
      <c r="AF5" s="593"/>
      <c r="AG5" s="592" t="str">
        <f>+IF(AB7="","",MID(AB7,1,4))</f>
        <v>Koch</v>
      </c>
      <c r="AH5" s="592"/>
      <c r="AI5" s="593"/>
      <c r="AJ5" s="591" t="str">
        <f>+IF(AB8="","",MID(AB8,1,4))</f>
        <v>Bugl</v>
      </c>
      <c r="AK5" s="592"/>
      <c r="AL5" s="593"/>
      <c r="AM5" s="591" t="str">
        <f>+IF(AB9="","",MID(AB9,1,4))</f>
        <v>Schi</v>
      </c>
      <c r="AN5" s="592"/>
      <c r="AO5" s="593"/>
      <c r="AP5" s="591" t="str">
        <f>+IF(AB10="","",MID(AB10,1,4))</f>
        <v>Pöll</v>
      </c>
      <c r="AQ5" s="592"/>
      <c r="AR5" s="593"/>
      <c r="AS5" s="591" t="str">
        <f>+IF(AB11="","",MID(AB11,1,4))</f>
        <v>Bugl</v>
      </c>
      <c r="AT5" s="592"/>
      <c r="AU5" s="593"/>
      <c r="AV5" s="591" t="str">
        <f>+IF(AB12="","",MID(AB12,1,4))</f>
        <v>Gens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1"/>
        <v>0</v>
      </c>
      <c r="C6" s="250">
        <v>3</v>
      </c>
      <c r="D6" s="584" t="s">
        <v>763</v>
      </c>
      <c r="E6" s="584"/>
      <c r="F6" s="584"/>
      <c r="G6" s="584" t="s">
        <v>404</v>
      </c>
      <c r="H6" s="584"/>
      <c r="I6" s="250" t="s">
        <v>47</v>
      </c>
      <c r="J6" s="112"/>
      <c r="L6" s="2"/>
      <c r="M6" s="590"/>
      <c r="N6" s="590"/>
      <c r="O6" s="101" t="str">
        <f t="shared" si="2"/>
        <v/>
      </c>
      <c r="P6" s="2"/>
      <c r="Q6" s="111">
        <f t="shared" si="0"/>
        <v>0</v>
      </c>
      <c r="R6" s="219"/>
      <c r="S6" s="250">
        <v>10</v>
      </c>
      <c r="T6" s="584" t="s">
        <v>150</v>
      </c>
      <c r="U6" s="584"/>
      <c r="V6" s="584"/>
      <c r="W6" s="584" t="s">
        <v>405</v>
      </c>
      <c r="X6" s="584"/>
      <c r="Y6" s="250" t="s">
        <v>40</v>
      </c>
      <c r="Z6" s="2"/>
      <c r="AA6" s="3" t="str">
        <f>+BD6</f>
        <v/>
      </c>
      <c r="AB6" s="7" t="str">
        <f>+CONCATENATE(D4," ",G4)</f>
        <v>Kettler Nadine</v>
      </c>
      <c r="AC6" s="4" t="str">
        <f>+IF(I4="","",I4)</f>
        <v>WTTV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1"/>
        <v>0</v>
      </c>
      <c r="C7" s="250">
        <v>4</v>
      </c>
      <c r="D7" s="584" t="s">
        <v>157</v>
      </c>
      <c r="E7" s="584"/>
      <c r="F7" s="584"/>
      <c r="G7" s="584" t="s">
        <v>129</v>
      </c>
      <c r="H7" s="584"/>
      <c r="I7" s="250" t="s">
        <v>41</v>
      </c>
      <c r="J7" s="112"/>
      <c r="L7" s="2"/>
      <c r="M7" s="590"/>
      <c r="N7" s="590"/>
      <c r="O7" s="101" t="str">
        <f t="shared" si="2"/>
        <v/>
      </c>
      <c r="P7" s="2"/>
      <c r="Q7" s="111">
        <f t="shared" si="0"/>
        <v>0</v>
      </c>
      <c r="R7" s="219"/>
      <c r="S7" s="250">
        <v>11</v>
      </c>
      <c r="T7" s="584" t="s">
        <v>116</v>
      </c>
      <c r="U7" s="584"/>
      <c r="V7" s="584"/>
      <c r="W7" s="584" t="s">
        <v>359</v>
      </c>
      <c r="X7" s="584"/>
      <c r="Y7" s="250" t="s">
        <v>44</v>
      </c>
      <c r="Z7" s="2"/>
      <c r="AA7" s="3" t="str">
        <f t="shared" ref="AA7:AA12" si="7">+BD7</f>
        <v/>
      </c>
      <c r="AB7" s="8" t="str">
        <f t="shared" ref="AB7:AB12" si="8">+CONCATENATE(D5," ",G5)</f>
        <v>Koch Chiara</v>
      </c>
      <c r="AC7" s="5" t="str">
        <f t="shared" ref="AC7:AC12" si="9">+IF(I5="","",I5)</f>
        <v>STTTV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1"/>
        <v>0</v>
      </c>
      <c r="C8" s="250">
        <v>5</v>
      </c>
      <c r="D8" s="584" t="s">
        <v>130</v>
      </c>
      <c r="E8" s="584"/>
      <c r="F8" s="584"/>
      <c r="G8" s="584" t="s">
        <v>129</v>
      </c>
      <c r="H8" s="584"/>
      <c r="I8" s="250" t="s">
        <v>41</v>
      </c>
      <c r="J8" s="112"/>
      <c r="L8" s="2"/>
      <c r="M8" s="590"/>
      <c r="N8" s="590"/>
      <c r="O8" s="101" t="str">
        <f t="shared" si="2"/>
        <v/>
      </c>
      <c r="P8" s="2"/>
      <c r="Q8" s="111">
        <f t="shared" si="0"/>
        <v>0</v>
      </c>
      <c r="R8" s="219"/>
      <c r="S8" s="250">
        <v>12</v>
      </c>
      <c r="T8" s="584" t="s">
        <v>316</v>
      </c>
      <c r="U8" s="584"/>
      <c r="V8" s="584"/>
      <c r="W8" s="584" t="s">
        <v>353</v>
      </c>
      <c r="X8" s="584"/>
      <c r="Y8" s="250" t="s">
        <v>41</v>
      </c>
      <c r="Z8" s="2"/>
      <c r="AA8" s="3" t="str">
        <f t="shared" si="7"/>
        <v/>
      </c>
      <c r="AB8" s="9" t="str">
        <f t="shared" si="8"/>
        <v>Bugl [M] Melanie</v>
      </c>
      <c r="AC8" s="5" t="str">
        <f t="shared" si="9"/>
        <v>NÖTTV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1"/>
        <v>0</v>
      </c>
      <c r="C9" s="250">
        <v>6</v>
      </c>
      <c r="D9" s="584" t="s">
        <v>764</v>
      </c>
      <c r="E9" s="584"/>
      <c r="F9" s="584"/>
      <c r="G9" s="584" t="s">
        <v>166</v>
      </c>
      <c r="H9" s="584"/>
      <c r="I9" s="250" t="s">
        <v>47</v>
      </c>
      <c r="J9" s="112"/>
      <c r="L9" s="2"/>
      <c r="M9" s="590"/>
      <c r="N9" s="590"/>
      <c r="O9" s="101" t="str">
        <f t="shared" si="2"/>
        <v/>
      </c>
      <c r="P9" s="2"/>
      <c r="Q9" s="111">
        <f t="shared" si="0"/>
        <v>0</v>
      </c>
      <c r="R9" s="219"/>
      <c r="S9" s="250">
        <v>13</v>
      </c>
      <c r="T9" s="584" t="s">
        <v>360</v>
      </c>
      <c r="U9" s="584"/>
      <c r="V9" s="584"/>
      <c r="W9" s="584" t="s">
        <v>108</v>
      </c>
      <c r="X9" s="584"/>
      <c r="Y9" s="250" t="s">
        <v>47</v>
      </c>
      <c r="Z9" s="2"/>
      <c r="AA9" s="3" t="str">
        <f t="shared" si="7"/>
        <v/>
      </c>
      <c r="AB9" s="9" t="str">
        <f t="shared" si="8"/>
        <v>Schinko Elena</v>
      </c>
      <c r="AC9" s="5" t="str">
        <f t="shared" si="9"/>
        <v>OÖTTV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1"/>
        <v>0</v>
      </c>
      <c r="C10" s="250">
        <v>7</v>
      </c>
      <c r="D10" s="584" t="s">
        <v>128</v>
      </c>
      <c r="E10" s="584"/>
      <c r="F10" s="584"/>
      <c r="G10" s="584" t="s">
        <v>129</v>
      </c>
      <c r="H10" s="584"/>
      <c r="I10" s="250" t="s">
        <v>65</v>
      </c>
      <c r="J10" s="112"/>
      <c r="L10" s="2"/>
      <c r="M10" s="590"/>
      <c r="N10" s="590"/>
      <c r="O10" s="101" t="str">
        <f t="shared" si="2"/>
        <v/>
      </c>
      <c r="P10" s="2"/>
      <c r="Q10" s="219"/>
      <c r="R10" s="111"/>
      <c r="S10" s="109"/>
      <c r="T10" s="600"/>
      <c r="U10" s="600"/>
      <c r="V10" s="600"/>
      <c r="W10" s="600"/>
      <c r="X10" s="600"/>
      <c r="Y10" s="109"/>
      <c r="Z10" s="2"/>
      <c r="AA10" s="3" t="str">
        <f t="shared" si="7"/>
        <v/>
      </c>
      <c r="AB10" s="9" t="str">
        <f t="shared" si="8"/>
        <v>Pöll Elena</v>
      </c>
      <c r="AC10" s="5" t="str">
        <f t="shared" si="9"/>
        <v>OÖTTV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Bugl [J] Jasmin</v>
      </c>
      <c r="AC11" s="5" t="str">
        <f t="shared" si="9"/>
        <v>NÖTTV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19</v>
      </c>
      <c r="C12" s="604"/>
      <c r="D12" s="604"/>
      <c r="E12" s="604"/>
      <c r="F12" s="604"/>
      <c r="G12" s="604"/>
      <c r="H12" s="604"/>
      <c r="I12" s="605"/>
      <c r="J12" s="606">
        <f>+B12+1</f>
        <v>20</v>
      </c>
      <c r="K12" s="607"/>
      <c r="L12" s="607"/>
      <c r="M12" s="607"/>
      <c r="N12" s="607"/>
      <c r="O12" s="607"/>
      <c r="P12" s="607"/>
      <c r="Q12" s="608"/>
      <c r="R12" s="606">
        <f>+J12+1</f>
        <v>21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Genser Elena</v>
      </c>
      <c r="AC12" s="6" t="str">
        <f t="shared" si="9"/>
        <v>TTTV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7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Bugl [M]</v>
      </c>
      <c r="E14" s="76" t="s">
        <v>3</v>
      </c>
      <c r="F14" s="93">
        <v>6</v>
      </c>
      <c r="G14" s="149" t="str">
        <f t="shared" ref="G14:G31" si="11">+IF(F14="","",IF(COUNTIF($C$4:$C$10,F14)=1,VLOOKUP(F14,$C$4:$I$10,2,FALSE),IF(COUNTIF($S$4:$S$10,F14)=1,VLOOKUP(F14,$S$4:$Y$10,2,FALSE),"")))</f>
        <v>Bugl [J]</v>
      </c>
      <c r="H14" s="15"/>
      <c r="I14" s="157" t="str">
        <f t="shared" ref="I14:I31" si="12">+IF(H14="","",IF(COUNTIF($C$4:$C$10,H14)=1,VLOOKUP(H14,$C$4:$I$10,2,FALSE),IF(COUNTIF($S$4:$S$10,H14)=1,VLOOKUP(H14,$S$4:$Y$10,2,FALSE),"")))</f>
        <v/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Koch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Genser</v>
      </c>
      <c r="P14" s="15"/>
      <c r="Q14" s="162" t="str">
        <f>+IF(P14="","",IF(COUNTIF($C$4:$C$10,P14)=1,VLOOKUP(P14,$C$4:$I$10,2,FALSE),IF(COUNTIF($S$4:$S$10,P14)=1,VLOOKUP(P14,$S$4:$Y$10,2,FALSE),"")))</f>
        <v/>
      </c>
      <c r="R14" s="140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Schinko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Pöll</v>
      </c>
      <c r="X14" s="15"/>
      <c r="Y14" s="167" t="str">
        <f>+IF(X14="","",IF(COUNTIF($C$4:$C$10,X14)=1,VLOOKUP(X14,$C$4:$I$10,2,FALSE),IF(COUNTIF($S$4:$S$10,X14)=1,VLOOKUP(X14,$S$4:$Y$10,2,FALSE),"")))</f>
        <v/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8</v>
      </c>
      <c r="D15" s="150" t="str">
        <f t="shared" ref="D15:D31" si="13">+IF(C15="","",IF(COUNTIF($C$4:$C$10,C15)=1,VLOOKUP(C15,$C$4:$I$10,2,FALSE),IF(COUNTIF($S$4:$S$10,C15)=1,VLOOKUP(C15,$S$4:$Y$10,2,FALSE),"")))</f>
        <v>Djordjevic</v>
      </c>
      <c r="E15" s="70" t="s">
        <v>3</v>
      </c>
      <c r="F15" s="94">
        <v>13</v>
      </c>
      <c r="G15" s="150" t="str">
        <f t="shared" si="11"/>
        <v>Riffel</v>
      </c>
      <c r="H15" s="29"/>
      <c r="I15" s="158" t="str">
        <f t="shared" si="12"/>
        <v/>
      </c>
      <c r="J15" s="115">
        <f>+B15</f>
        <v>0.55902777777777779</v>
      </c>
      <c r="K15" s="105">
        <v>9</v>
      </c>
      <c r="L15" s="161" t="str">
        <f t="shared" ref="L15:L31" si="14">+IF(K15="","",IF(COUNTIF($C$4:$C$10,K15)=1,VLOOKUP(K15,$C$4:$I$10,2,FALSE),IF(COUNTIF($S$4:$S$10,K15)=1,VLOOKUP(K15,$S$4:$Y$10,2,FALSE),"")))</f>
        <v>Hiemetsberger</v>
      </c>
      <c r="M15" s="104" t="s">
        <v>3</v>
      </c>
      <c r="N15" s="105">
        <v>12</v>
      </c>
      <c r="O15" s="161" t="str">
        <f t="shared" ref="O15:O31" si="15">+IF(N15="","",IF(COUNTIF($C$4:$C$10,N15)=1,VLOOKUP(N15,$C$4:$I$10,2,FALSE),IF(COUNTIF($S$4:$S$10,N15)=1,VLOOKUP(N15,$S$4:$Y$10,2,FALSE),"")))</f>
        <v>Rösner</v>
      </c>
      <c r="P15" s="29"/>
      <c r="Q15" s="163" t="str">
        <f t="shared" ref="Q15:Q31" si="16">+IF(P15="","",IF(COUNTIF($C$4:$C$10,P15)=1,VLOOKUP(P15,$C$4:$I$10,2,FALSE),IF(COUNTIF($S$4:$S$10,P15)=1,VLOOKUP(P15,$S$4:$Y$10,2,FALSE),"")))</f>
        <v/>
      </c>
      <c r="R15" s="141">
        <f>+B15</f>
        <v>0.55902777777777779</v>
      </c>
      <c r="S15" s="105">
        <v>10</v>
      </c>
      <c r="T15" s="161" t="str">
        <f t="shared" ref="T15:T31" si="17">+IF(S15="","",IF(COUNTIF($C$4:$C$10,S15)=1,VLOOKUP(S15,$C$4:$I$10,2,FALSE),IF(COUNTIF($S$4:$S$10,S15)=1,VLOOKUP(S15,$S$4:$Y$10,2,FALSE),"")))</f>
        <v>Sarofem</v>
      </c>
      <c r="U15" s="104" t="s">
        <v>3</v>
      </c>
      <c r="V15" s="105">
        <v>11</v>
      </c>
      <c r="W15" s="161" t="str">
        <f t="shared" ref="W15:W31" si="18">+IF(V15="","",IF(COUNTIF($C$4:$C$10,V15)=1,VLOOKUP(V15,$C$4:$I$10,2,FALSE),IF(COUNTIF($S$4:$S$10,V15)=1,VLOOKUP(V15,$S$4:$Y$10,2,FALSE),"")))</f>
        <v>Erak</v>
      </c>
      <c r="X15" s="29"/>
      <c r="Y15" s="146" t="str">
        <f t="shared" ref="Y15:Y31" si="19">+IF(X15="","",IF(COUNTIF($C$4:$C$10,X15)=1,VLOOKUP(X15,$C$4:$I$10,2,FALSE),IF(COUNTIF($S$4:$S$10,X15)=1,VLOOKUP(X15,$S$4:$Y$10,2,FALSE),"")))</f>
        <v/>
      </c>
      <c r="AB15" s="613" t="s">
        <v>13</v>
      </c>
      <c r="AC15" s="614"/>
      <c r="AD15" s="599" t="str">
        <f>+IF(AB16="","",MID(AB16,1,4))</f>
        <v>Djor</v>
      </c>
      <c r="AE15" s="592"/>
      <c r="AF15" s="593"/>
      <c r="AG15" s="592" t="str">
        <f>+IF(AB17="","",MID(AB17,1,4))</f>
        <v>Hiem</v>
      </c>
      <c r="AH15" s="592"/>
      <c r="AI15" s="593"/>
      <c r="AJ15" s="591" t="str">
        <f>+IF(AB18="","",MID(AB18,1,4))</f>
        <v>Saro</v>
      </c>
      <c r="AK15" s="592"/>
      <c r="AL15" s="593"/>
      <c r="AM15" s="591" t="str">
        <f>+IF(AB19="","",MID(AB19,1,4))</f>
        <v>Erak</v>
      </c>
      <c r="AN15" s="592"/>
      <c r="AO15" s="593"/>
      <c r="AP15" s="591" t="str">
        <f>+IF(AB20="","",MID(AB20,1,4))</f>
        <v>Rösn</v>
      </c>
      <c r="AQ15" s="592"/>
      <c r="AR15" s="593"/>
      <c r="AS15" s="591" t="str">
        <f>+IF(AB21="","",MID(AB21,1,4))</f>
        <v>Riff</v>
      </c>
      <c r="AT15" s="592"/>
      <c r="AU15" s="593"/>
      <c r="AV15" s="591" t="str">
        <f>+IF(AB22="","",MID(AB22,1,4))</f>
        <v xml:space="preserve"> 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Bugl [J]</v>
      </c>
      <c r="E16" s="70" t="s">
        <v>3</v>
      </c>
      <c r="F16" s="94">
        <v>4</v>
      </c>
      <c r="G16" s="150" t="str">
        <f t="shared" si="11"/>
        <v>Schinko</v>
      </c>
      <c r="H16" s="29"/>
      <c r="I16" s="158" t="str">
        <f t="shared" si="12"/>
        <v/>
      </c>
      <c r="J16" s="115">
        <f t="shared" ref="J16:J43" si="20">+B16</f>
        <v>0.57638888888888895</v>
      </c>
      <c r="K16" s="105">
        <v>7</v>
      </c>
      <c r="L16" s="161" t="str">
        <f t="shared" si="14"/>
        <v>Genser</v>
      </c>
      <c r="M16" s="104" t="s">
        <v>3</v>
      </c>
      <c r="N16" s="105">
        <v>3</v>
      </c>
      <c r="O16" s="161" t="str">
        <f t="shared" si="15"/>
        <v>Bugl [M]</v>
      </c>
      <c r="P16" s="29"/>
      <c r="Q16" s="163" t="str">
        <f t="shared" si="16"/>
        <v/>
      </c>
      <c r="R16" s="141">
        <f t="shared" ref="R16:R32" si="21">+B16</f>
        <v>0.57638888888888895</v>
      </c>
      <c r="S16" s="105">
        <v>1</v>
      </c>
      <c r="T16" s="161" t="str">
        <f t="shared" si="17"/>
        <v>Kettler</v>
      </c>
      <c r="U16" s="104" t="s">
        <v>3</v>
      </c>
      <c r="V16" s="105">
        <v>2</v>
      </c>
      <c r="W16" s="161" t="str">
        <f t="shared" si="18"/>
        <v>Koch</v>
      </c>
      <c r="X16" s="29"/>
      <c r="Y16" s="146" t="str">
        <f t="shared" si="19"/>
        <v/>
      </c>
      <c r="AA16" s="3" t="str">
        <f>+BD16</f>
        <v/>
      </c>
      <c r="AB16" s="7" t="str">
        <f>+CONCATENATE(T4," ",W4)</f>
        <v>Djordjevic Natasa</v>
      </c>
      <c r="AC16" s="4" t="str">
        <f>+IF(Y4="","",Y4)</f>
        <v>STTV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13</v>
      </c>
      <c r="D17" s="150" t="str">
        <f t="shared" si="13"/>
        <v>Riffel</v>
      </c>
      <c r="E17" s="70" t="s">
        <v>3</v>
      </c>
      <c r="F17" s="94">
        <v>11</v>
      </c>
      <c r="G17" s="150" t="str">
        <f t="shared" si="11"/>
        <v>Erak</v>
      </c>
      <c r="H17" s="29"/>
      <c r="I17" s="158" t="str">
        <f t="shared" si="12"/>
        <v/>
      </c>
      <c r="J17" s="115">
        <f t="shared" si="20"/>
        <v>0.59375</v>
      </c>
      <c r="K17" s="105">
        <v>12</v>
      </c>
      <c r="L17" s="161" t="str">
        <f t="shared" si="14"/>
        <v>Rösner</v>
      </c>
      <c r="M17" s="104" t="s">
        <v>3</v>
      </c>
      <c r="N17" s="105">
        <v>10</v>
      </c>
      <c r="O17" s="161" t="str">
        <f t="shared" si="15"/>
        <v>Sarofem</v>
      </c>
      <c r="P17" s="29"/>
      <c r="Q17" s="163" t="str">
        <f t="shared" si="16"/>
        <v/>
      </c>
      <c r="R17" s="141">
        <f t="shared" si="21"/>
        <v>0.59375</v>
      </c>
      <c r="S17" s="105">
        <v>8</v>
      </c>
      <c r="T17" s="161" t="str">
        <f t="shared" si="17"/>
        <v>Djordjevic</v>
      </c>
      <c r="U17" s="104" t="s">
        <v>3</v>
      </c>
      <c r="V17" s="105">
        <v>9</v>
      </c>
      <c r="W17" s="161" t="str">
        <f t="shared" si="18"/>
        <v>Hiemetsberger</v>
      </c>
      <c r="X17" s="29"/>
      <c r="Y17" s="146" t="str">
        <f t="shared" si="19"/>
        <v/>
      </c>
      <c r="AA17" s="3" t="str">
        <f t="shared" ref="AA17:AA22" si="26">+BD17</f>
        <v/>
      </c>
      <c r="AB17" s="8" t="str">
        <f t="shared" ref="AB17:AB22" si="27">+CONCATENATE(T5," ",W5)</f>
        <v>Hiemetsberger Lisa</v>
      </c>
      <c r="AC17" s="5" t="str">
        <f t="shared" ref="AC17:AC22" si="28">+IF(Y5="","",Y5)</f>
        <v>OÖTTV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Schinko</v>
      </c>
      <c r="E18" s="70" t="s">
        <v>3</v>
      </c>
      <c r="F18" s="94">
        <v>7</v>
      </c>
      <c r="G18" s="150" t="str">
        <f t="shared" si="11"/>
        <v>Genser</v>
      </c>
      <c r="H18" s="29"/>
      <c r="I18" s="158" t="str">
        <f t="shared" si="12"/>
        <v/>
      </c>
      <c r="J18" s="115">
        <f t="shared" si="20"/>
        <v>0.61805555555555558</v>
      </c>
      <c r="K18" s="105">
        <v>3</v>
      </c>
      <c r="L18" s="161" t="str">
        <f t="shared" si="14"/>
        <v>Bugl [M]</v>
      </c>
      <c r="M18" s="104" t="s">
        <v>3</v>
      </c>
      <c r="N18" s="105">
        <v>1</v>
      </c>
      <c r="O18" s="161" t="str">
        <f t="shared" si="15"/>
        <v>Kettler</v>
      </c>
      <c r="P18" s="29"/>
      <c r="Q18" s="163" t="str">
        <f t="shared" si="16"/>
        <v/>
      </c>
      <c r="R18" s="141">
        <f t="shared" si="21"/>
        <v>0.61805555555555558</v>
      </c>
      <c r="S18" s="105">
        <v>5</v>
      </c>
      <c r="T18" s="161" t="str">
        <f t="shared" si="17"/>
        <v>Pöll</v>
      </c>
      <c r="U18" s="104" t="s">
        <v>3</v>
      </c>
      <c r="V18" s="105">
        <v>6</v>
      </c>
      <c r="W18" s="161" t="str">
        <f t="shared" si="18"/>
        <v>Bugl [J]</v>
      </c>
      <c r="X18" s="29"/>
      <c r="Y18" s="146" t="str">
        <f t="shared" si="19"/>
        <v/>
      </c>
      <c r="AA18" s="3" t="str">
        <f t="shared" si="26"/>
        <v/>
      </c>
      <c r="AB18" s="9" t="str">
        <f t="shared" si="27"/>
        <v>Sarofem Juliana</v>
      </c>
      <c r="AC18" s="5" t="str">
        <f t="shared" si="28"/>
        <v>STTTV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11</v>
      </c>
      <c r="D19" s="150" t="str">
        <f t="shared" si="13"/>
        <v>Erak</v>
      </c>
      <c r="E19" s="70" t="s">
        <v>3</v>
      </c>
      <c r="F19" s="94">
        <v>12</v>
      </c>
      <c r="G19" s="150" t="str">
        <f t="shared" si="11"/>
        <v>Rösner</v>
      </c>
      <c r="H19" s="29"/>
      <c r="I19" s="158" t="str">
        <f t="shared" si="12"/>
        <v/>
      </c>
      <c r="J19" s="115">
        <f t="shared" si="20"/>
        <v>0.63541666666666663</v>
      </c>
      <c r="K19" s="105">
        <v>10</v>
      </c>
      <c r="L19" s="161" t="str">
        <f t="shared" si="14"/>
        <v>Sarofem</v>
      </c>
      <c r="M19" s="104" t="s">
        <v>3</v>
      </c>
      <c r="N19" s="105">
        <v>8</v>
      </c>
      <c r="O19" s="161" t="str">
        <f t="shared" si="15"/>
        <v>Djordjevic</v>
      </c>
      <c r="P19" s="29"/>
      <c r="Q19" s="163" t="str">
        <f t="shared" si="16"/>
        <v/>
      </c>
      <c r="R19" s="141">
        <f t="shared" si="21"/>
        <v>0.63541666666666663</v>
      </c>
      <c r="S19" s="105">
        <v>9</v>
      </c>
      <c r="T19" s="161" t="str">
        <f t="shared" si="17"/>
        <v>Hiemetsberger</v>
      </c>
      <c r="U19" s="104" t="s">
        <v>3</v>
      </c>
      <c r="V19" s="105">
        <v>13</v>
      </c>
      <c r="W19" s="161" t="str">
        <f t="shared" si="18"/>
        <v>Riffel</v>
      </c>
      <c r="X19" s="29"/>
      <c r="Y19" s="146" t="str">
        <f t="shared" si="19"/>
        <v/>
      </c>
      <c r="AA19" s="3" t="str">
        <f t="shared" si="26"/>
        <v/>
      </c>
      <c r="AB19" s="9" t="str">
        <f t="shared" si="27"/>
        <v>Erak Milena</v>
      </c>
      <c r="AC19" s="5" t="str">
        <f t="shared" si="28"/>
        <v>WTTV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Genser</v>
      </c>
      <c r="E20" s="70" t="s">
        <v>3</v>
      </c>
      <c r="F20" s="94">
        <v>5</v>
      </c>
      <c r="G20" s="150" t="str">
        <f t="shared" si="11"/>
        <v>Pöll</v>
      </c>
      <c r="H20" s="29"/>
      <c r="I20" s="158" t="str">
        <f t="shared" si="12"/>
        <v/>
      </c>
      <c r="J20" s="115">
        <f t="shared" si="20"/>
        <v>0.65277777777777779</v>
      </c>
      <c r="K20" s="105">
        <v>1</v>
      </c>
      <c r="L20" s="161" t="str">
        <f t="shared" si="14"/>
        <v>Kettler</v>
      </c>
      <c r="M20" s="104" t="s">
        <v>3</v>
      </c>
      <c r="N20" s="105">
        <v>4</v>
      </c>
      <c r="O20" s="161" t="str">
        <f t="shared" si="15"/>
        <v>Schinko</v>
      </c>
      <c r="P20" s="29"/>
      <c r="Q20" s="163" t="str">
        <f t="shared" si="16"/>
        <v/>
      </c>
      <c r="R20" s="141">
        <f t="shared" si="21"/>
        <v>0.65277777777777779</v>
      </c>
      <c r="S20" s="105">
        <v>2</v>
      </c>
      <c r="T20" s="161" t="str">
        <f t="shared" si="17"/>
        <v>Koch</v>
      </c>
      <c r="U20" s="104" t="s">
        <v>3</v>
      </c>
      <c r="V20" s="105">
        <v>3</v>
      </c>
      <c r="W20" s="161" t="str">
        <f t="shared" si="18"/>
        <v>Bugl [M]</v>
      </c>
      <c r="X20" s="29"/>
      <c r="Y20" s="146" t="str">
        <f t="shared" si="19"/>
        <v/>
      </c>
      <c r="AA20" s="3" t="str">
        <f t="shared" si="26"/>
        <v/>
      </c>
      <c r="AB20" s="9" t="str">
        <f t="shared" si="27"/>
        <v>Rösner Verena</v>
      </c>
      <c r="AC20" s="5" t="str">
        <f t="shared" si="28"/>
        <v>OÖTTV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13</v>
      </c>
      <c r="D21" s="150" t="str">
        <f t="shared" si="13"/>
        <v>Riffel</v>
      </c>
      <c r="E21" s="70" t="s">
        <v>3</v>
      </c>
      <c r="F21" s="94">
        <v>12</v>
      </c>
      <c r="G21" s="150" t="str">
        <f t="shared" si="11"/>
        <v>Rösner</v>
      </c>
      <c r="H21" s="29"/>
      <c r="I21" s="158" t="str">
        <f t="shared" si="12"/>
        <v/>
      </c>
      <c r="J21" s="115">
        <f t="shared" si="20"/>
        <v>0.67013888888888884</v>
      </c>
      <c r="K21" s="105">
        <v>8</v>
      </c>
      <c r="L21" s="161" t="str">
        <f t="shared" si="14"/>
        <v>Djordjevic</v>
      </c>
      <c r="M21" s="104" t="s">
        <v>3</v>
      </c>
      <c r="N21" s="105">
        <v>11</v>
      </c>
      <c r="O21" s="161" t="str">
        <f t="shared" si="15"/>
        <v>Erak</v>
      </c>
      <c r="P21" s="29"/>
      <c r="Q21" s="163" t="str">
        <f t="shared" si="16"/>
        <v/>
      </c>
      <c r="R21" s="141">
        <f t="shared" si="21"/>
        <v>0.67013888888888884</v>
      </c>
      <c r="S21" s="105">
        <v>9</v>
      </c>
      <c r="T21" s="161" t="str">
        <f t="shared" si="17"/>
        <v>Hiemetsberger</v>
      </c>
      <c r="U21" s="104" t="s">
        <v>3</v>
      </c>
      <c r="V21" s="105">
        <v>10</v>
      </c>
      <c r="W21" s="161" t="str">
        <f t="shared" si="18"/>
        <v>Sarofem</v>
      </c>
      <c r="X21" s="29"/>
      <c r="Y21" s="146" t="str">
        <f t="shared" si="19"/>
        <v/>
      </c>
      <c r="AA21" s="3" t="str">
        <f t="shared" si="26"/>
        <v/>
      </c>
      <c r="AB21" s="9" t="str">
        <f t="shared" si="27"/>
        <v>Riffel Jessica</v>
      </c>
      <c r="AC21" s="5" t="str">
        <f t="shared" si="28"/>
        <v>NÖTTV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Pöll</v>
      </c>
      <c r="E22" s="70" t="s">
        <v>3</v>
      </c>
      <c r="F22" s="94">
        <v>1</v>
      </c>
      <c r="G22" s="150" t="str">
        <f t="shared" si="11"/>
        <v>Kettler</v>
      </c>
      <c r="H22" s="29"/>
      <c r="I22" s="158" t="str">
        <f t="shared" si="12"/>
        <v/>
      </c>
      <c r="J22" s="115">
        <f t="shared" si="20"/>
        <v>0.69444444444444453</v>
      </c>
      <c r="K22" s="105">
        <v>4</v>
      </c>
      <c r="L22" s="161" t="str">
        <f t="shared" si="14"/>
        <v>Schinko</v>
      </c>
      <c r="M22" s="104" t="s">
        <v>3</v>
      </c>
      <c r="N22" s="105">
        <v>2</v>
      </c>
      <c r="O22" s="161" t="str">
        <f t="shared" si="15"/>
        <v>Koch</v>
      </c>
      <c r="P22" s="29"/>
      <c r="Q22" s="163" t="str">
        <f t="shared" si="16"/>
        <v/>
      </c>
      <c r="R22" s="141">
        <f t="shared" si="21"/>
        <v>0.69444444444444453</v>
      </c>
      <c r="S22" s="105">
        <v>6</v>
      </c>
      <c r="T22" s="161" t="str">
        <f t="shared" si="17"/>
        <v>Bugl [J]</v>
      </c>
      <c r="U22" s="104" t="s">
        <v>3</v>
      </c>
      <c r="V22" s="105">
        <v>7</v>
      </c>
      <c r="W22" s="161" t="str">
        <f t="shared" si="18"/>
        <v>Genser</v>
      </c>
      <c r="X22" s="29"/>
      <c r="Y22" s="146" t="str">
        <f t="shared" si="19"/>
        <v/>
      </c>
      <c r="AA22" s="3" t="str">
        <f t="shared" si="26"/>
        <v/>
      </c>
      <c r="AB22" s="10" t="str">
        <f t="shared" si="27"/>
        <v xml:space="preserve"> </v>
      </c>
      <c r="AC22" s="6" t="str">
        <f t="shared" si="28"/>
        <v/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10</v>
      </c>
      <c r="D23" s="150" t="str">
        <f t="shared" si="13"/>
        <v>Sarofem</v>
      </c>
      <c r="E23" s="70" t="s">
        <v>3</v>
      </c>
      <c r="F23" s="94">
        <v>13</v>
      </c>
      <c r="G23" s="150" t="str">
        <f t="shared" si="11"/>
        <v>Riffel</v>
      </c>
      <c r="H23" s="29"/>
      <c r="I23" s="158" t="str">
        <f t="shared" si="12"/>
        <v/>
      </c>
      <c r="J23" s="115">
        <f t="shared" si="20"/>
        <v>0.71180555555555547</v>
      </c>
      <c r="K23" s="105">
        <v>11</v>
      </c>
      <c r="L23" s="161" t="str">
        <f t="shared" si="14"/>
        <v>Erak</v>
      </c>
      <c r="M23" s="104" t="s">
        <v>3</v>
      </c>
      <c r="N23" s="105">
        <v>9</v>
      </c>
      <c r="O23" s="161" t="str">
        <f t="shared" si="15"/>
        <v>Hiemetsberger</v>
      </c>
      <c r="P23" s="29"/>
      <c r="Q23" s="163" t="str">
        <f t="shared" si="16"/>
        <v/>
      </c>
      <c r="R23" s="141">
        <f t="shared" si="21"/>
        <v>0.71180555555555547</v>
      </c>
      <c r="S23" s="105">
        <v>12</v>
      </c>
      <c r="T23" s="161" t="str">
        <f t="shared" si="17"/>
        <v>Rösner</v>
      </c>
      <c r="U23" s="104" t="s">
        <v>3</v>
      </c>
      <c r="V23" s="105">
        <v>8</v>
      </c>
      <c r="W23" s="161" t="str">
        <f t="shared" si="18"/>
        <v>Djordjevic</v>
      </c>
      <c r="X23" s="29"/>
      <c r="Y23" s="146" t="str">
        <f t="shared" si="19"/>
        <v/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Kettler</v>
      </c>
      <c r="E24" s="70" t="s">
        <v>3</v>
      </c>
      <c r="F24" s="94">
        <v>6</v>
      </c>
      <c r="G24" s="150" t="str">
        <f t="shared" si="11"/>
        <v>Bugl [J]</v>
      </c>
      <c r="H24" s="29"/>
      <c r="I24" s="158" t="str">
        <f t="shared" si="12"/>
        <v/>
      </c>
      <c r="J24" s="115">
        <f t="shared" si="20"/>
        <v>0.72916666666666663</v>
      </c>
      <c r="K24" s="105">
        <v>2</v>
      </c>
      <c r="L24" s="161" t="str">
        <f t="shared" si="14"/>
        <v>Koch</v>
      </c>
      <c r="M24" s="104" t="s">
        <v>3</v>
      </c>
      <c r="N24" s="105">
        <v>5</v>
      </c>
      <c r="O24" s="161" t="str">
        <f t="shared" si="15"/>
        <v>Pöll</v>
      </c>
      <c r="P24" s="29"/>
      <c r="Q24" s="163" t="str">
        <f t="shared" si="16"/>
        <v/>
      </c>
      <c r="R24" s="141">
        <f t="shared" si="21"/>
        <v>0.72916666666666663</v>
      </c>
      <c r="S24" s="105">
        <v>3</v>
      </c>
      <c r="T24" s="161" t="str">
        <f t="shared" si="17"/>
        <v>Bugl [M]</v>
      </c>
      <c r="U24" s="104" t="s">
        <v>3</v>
      </c>
      <c r="V24" s="105">
        <v>4</v>
      </c>
      <c r="W24" s="161" t="str">
        <f t="shared" si="18"/>
        <v>Schinko</v>
      </c>
      <c r="X24" s="29"/>
      <c r="Y24" s="146" t="str">
        <f t="shared" si="19"/>
        <v/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0.75</v>
      </c>
      <c r="C25" s="94">
        <v>6</v>
      </c>
      <c r="D25" s="150" t="str">
        <f t="shared" si="13"/>
        <v>Bugl [J]</v>
      </c>
      <c r="E25" s="70" t="s">
        <v>3</v>
      </c>
      <c r="F25" s="94">
        <v>2</v>
      </c>
      <c r="G25" s="150" t="str">
        <f t="shared" si="11"/>
        <v>Koch</v>
      </c>
      <c r="H25" s="29"/>
      <c r="I25" s="158" t="str">
        <f t="shared" si="12"/>
        <v/>
      </c>
      <c r="J25" s="115">
        <f t="shared" si="20"/>
        <v>0.75</v>
      </c>
      <c r="K25" s="105">
        <v>5</v>
      </c>
      <c r="L25" s="161" t="str">
        <f t="shared" si="14"/>
        <v>Pöll</v>
      </c>
      <c r="M25" s="104" t="s">
        <v>3</v>
      </c>
      <c r="N25" s="105">
        <v>3</v>
      </c>
      <c r="O25" s="161" t="str">
        <f t="shared" si="15"/>
        <v>Bugl [M]</v>
      </c>
      <c r="P25" s="29"/>
      <c r="Q25" s="163" t="str">
        <f t="shared" si="16"/>
        <v/>
      </c>
      <c r="R25" s="141">
        <f t="shared" si="21"/>
        <v>0.75</v>
      </c>
      <c r="S25" s="105">
        <v>7</v>
      </c>
      <c r="T25" s="161" t="str">
        <f t="shared" si="17"/>
        <v>Genser</v>
      </c>
      <c r="U25" s="104" t="s">
        <v>3</v>
      </c>
      <c r="V25" s="105">
        <v>1</v>
      </c>
      <c r="W25" s="161" t="str">
        <f t="shared" si="18"/>
        <v>Kettler</v>
      </c>
      <c r="X25" s="29"/>
      <c r="Y25" s="146" t="str">
        <f t="shared" si="19"/>
        <v/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0.76736111111111116</v>
      </c>
      <c r="C26" s="94"/>
      <c r="D26" s="150" t="str">
        <f t="shared" si="13"/>
        <v/>
      </c>
      <c r="E26" s="70" t="s">
        <v>3</v>
      </c>
      <c r="F26" s="94"/>
      <c r="G26" s="150" t="str">
        <f t="shared" si="11"/>
        <v/>
      </c>
      <c r="H26" s="29"/>
      <c r="I26" s="158" t="str">
        <f t="shared" si="12"/>
        <v/>
      </c>
      <c r="J26" s="115">
        <f t="shared" si="20"/>
        <v>0.76736111111111116</v>
      </c>
      <c r="K26" s="105"/>
      <c r="L26" s="161" t="str">
        <f t="shared" si="14"/>
        <v/>
      </c>
      <c r="M26" s="104" t="s">
        <v>3</v>
      </c>
      <c r="N26" s="105"/>
      <c r="O26" s="161" t="str">
        <f t="shared" si="15"/>
        <v/>
      </c>
      <c r="P26" s="29"/>
      <c r="Q26" s="163" t="str">
        <f t="shared" si="16"/>
        <v/>
      </c>
      <c r="R26" s="141">
        <f t="shared" si="21"/>
        <v>0.76736111111111116</v>
      </c>
      <c r="S26" s="105"/>
      <c r="T26" s="161" t="str">
        <f t="shared" si="17"/>
        <v/>
      </c>
      <c r="U26" s="104" t="s">
        <v>3</v>
      </c>
      <c r="V26" s="105"/>
      <c r="W26" s="161" t="str">
        <f t="shared" si="18"/>
        <v/>
      </c>
      <c r="X26" s="29"/>
      <c r="Y26" s="146" t="str">
        <f t="shared" si="19"/>
        <v/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/>
      <c r="C27" s="94"/>
      <c r="D27" s="150" t="str">
        <f t="shared" si="13"/>
        <v/>
      </c>
      <c r="E27" s="70" t="s">
        <v>3</v>
      </c>
      <c r="F27" s="94"/>
      <c r="G27" s="150" t="str">
        <f t="shared" si="11"/>
        <v/>
      </c>
      <c r="H27" s="29"/>
      <c r="I27" s="158" t="str">
        <f t="shared" si="12"/>
        <v/>
      </c>
      <c r="J27" s="115">
        <f t="shared" si="20"/>
        <v>0</v>
      </c>
      <c r="K27" s="105"/>
      <c r="L27" s="161" t="str">
        <f t="shared" si="14"/>
        <v/>
      </c>
      <c r="M27" s="104" t="s">
        <v>3</v>
      </c>
      <c r="N27" s="105"/>
      <c r="O27" s="161" t="str">
        <f t="shared" si="15"/>
        <v/>
      </c>
      <c r="P27" s="29"/>
      <c r="Q27" s="163" t="str">
        <f t="shared" si="16"/>
        <v/>
      </c>
      <c r="R27" s="141">
        <f t="shared" si="21"/>
        <v>0</v>
      </c>
      <c r="S27" s="105"/>
      <c r="T27" s="161" t="str">
        <f t="shared" si="17"/>
        <v/>
      </c>
      <c r="U27" s="104" t="s">
        <v>3</v>
      </c>
      <c r="V27" s="105"/>
      <c r="W27" s="161" t="str">
        <f t="shared" si="18"/>
        <v/>
      </c>
      <c r="X27" s="29"/>
      <c r="Y27" s="146" t="str">
        <f t="shared" si="19"/>
        <v/>
      </c>
      <c r="AB27" s="621" t="s">
        <v>217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/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20"/>
        <v>0</v>
      </c>
      <c r="K28" s="94"/>
      <c r="L28" s="150" t="str">
        <f t="shared" si="14"/>
        <v/>
      </c>
      <c r="M28" s="70" t="s">
        <v>3</v>
      </c>
      <c r="N28" s="94"/>
      <c r="O28" s="150" t="str">
        <f t="shared" si="15"/>
        <v/>
      </c>
      <c r="P28" s="106"/>
      <c r="Q28" s="156" t="str">
        <f t="shared" si="16"/>
        <v/>
      </c>
      <c r="R28" s="141">
        <f t="shared" si="21"/>
        <v>0</v>
      </c>
      <c r="S28" s="94"/>
      <c r="T28" s="150" t="str">
        <f t="shared" si="17"/>
        <v/>
      </c>
      <c r="U28" s="70" t="s">
        <v>3</v>
      </c>
      <c r="V28" s="94"/>
      <c r="W28" s="150" t="str">
        <f t="shared" si="18"/>
        <v/>
      </c>
      <c r="X28" s="106"/>
      <c r="Y28" s="146" t="str">
        <f t="shared" si="19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20"/>
        <v>0</v>
      </c>
      <c r="K29" s="94"/>
      <c r="L29" s="150" t="str">
        <f t="shared" si="14"/>
        <v/>
      </c>
      <c r="M29" s="70" t="s">
        <v>3</v>
      </c>
      <c r="N29" s="94"/>
      <c r="O29" s="150" t="str">
        <f t="shared" si="15"/>
        <v/>
      </c>
      <c r="P29" s="106"/>
      <c r="Q29" s="156" t="str">
        <f t="shared" si="16"/>
        <v/>
      </c>
      <c r="R29" s="141">
        <f t="shared" si="21"/>
        <v>0</v>
      </c>
      <c r="S29" s="94"/>
      <c r="T29" s="150" t="str">
        <f t="shared" si="17"/>
        <v/>
      </c>
      <c r="U29" s="70" t="s">
        <v>3</v>
      </c>
      <c r="V29" s="94"/>
      <c r="W29" s="150" t="str">
        <f t="shared" si="18"/>
        <v/>
      </c>
      <c r="X29" s="106"/>
      <c r="Y29" s="146" t="str">
        <f t="shared" si="19"/>
        <v/>
      </c>
      <c r="AB29" s="622" t="str">
        <f>+AB27</f>
        <v>Platz 9-13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624" t="str">
        <f>+IF(AB35="","",MID(AB35,1,4))</f>
        <v/>
      </c>
      <c r="AT29" s="625"/>
      <c r="AU29" s="626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20"/>
        <v>0</v>
      </c>
      <c r="K30" s="94"/>
      <c r="L30" s="150" t="str">
        <f t="shared" si="14"/>
        <v/>
      </c>
      <c r="M30" s="70" t="s">
        <v>3</v>
      </c>
      <c r="N30" s="94"/>
      <c r="O30" s="150" t="str">
        <f t="shared" si="15"/>
        <v/>
      </c>
      <c r="P30" s="106"/>
      <c r="Q30" s="156" t="str">
        <f t="shared" si="16"/>
        <v/>
      </c>
      <c r="R30" s="141">
        <f t="shared" si="21"/>
        <v>0</v>
      </c>
      <c r="S30" s="94"/>
      <c r="T30" s="150" t="str">
        <f t="shared" si="17"/>
        <v/>
      </c>
      <c r="U30" s="70" t="s">
        <v>3</v>
      </c>
      <c r="V30" s="94"/>
      <c r="W30" s="150" t="str">
        <f t="shared" si="18"/>
        <v/>
      </c>
      <c r="X30" s="106"/>
      <c r="Y30" s="146" t="str">
        <f t="shared" si="19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205"/>
      <c r="AT30" s="206" t="s">
        <v>15</v>
      </c>
      <c r="AU30" s="207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12"/>
      <c r="B31" s="119"/>
      <c r="C31" s="109"/>
      <c r="D31" s="168" t="str">
        <f t="shared" si="13"/>
        <v/>
      </c>
      <c r="E31" s="90" t="s">
        <v>3</v>
      </c>
      <c r="F31" s="109"/>
      <c r="G31" s="168" t="str">
        <f t="shared" si="11"/>
        <v/>
      </c>
      <c r="H31" s="118"/>
      <c r="I31" s="153" t="str">
        <f t="shared" si="12"/>
        <v/>
      </c>
      <c r="J31" s="117">
        <f t="shared" si="20"/>
        <v>0</v>
      </c>
      <c r="K31" s="109"/>
      <c r="L31" s="168" t="str">
        <f t="shared" si="14"/>
        <v/>
      </c>
      <c r="M31" s="90" t="s">
        <v>3</v>
      </c>
      <c r="N31" s="109"/>
      <c r="O31" s="168" t="str">
        <f t="shared" si="15"/>
        <v/>
      </c>
      <c r="P31" s="118"/>
      <c r="Q31" s="165" t="str">
        <f t="shared" si="16"/>
        <v/>
      </c>
      <c r="R31" s="142">
        <f t="shared" si="21"/>
        <v>0</v>
      </c>
      <c r="S31" s="109"/>
      <c r="T31" s="168" t="str">
        <f t="shared" si="17"/>
        <v/>
      </c>
      <c r="U31" s="90" t="s">
        <v>3</v>
      </c>
      <c r="V31" s="109"/>
      <c r="W31" s="168" t="str">
        <f t="shared" si="18"/>
        <v/>
      </c>
      <c r="X31" s="118"/>
      <c r="Y31" s="147" t="str">
        <f t="shared" si="19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08"/>
      <c r="AT31" s="209" t="s">
        <v>15</v>
      </c>
      <c r="AU31" s="21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ht="21.2" customHeight="1" x14ac:dyDescent="0.25">
      <c r="A32" s="618" t="s">
        <v>8</v>
      </c>
      <c r="B32" s="184">
        <v>0.375</v>
      </c>
      <c r="C32" s="93"/>
      <c r="D32" s="152" t="str">
        <f>+IF(C32="",$BI$11,IF(COUNTIF($C$4:$C$11,C32)=1,VLOOKUP(C32,$C$4:$I$11,2,FALSE),IF(COUNTIF($S$4:$S$11,C32)=1,VLOOKUP(C32,$S$4:$Y$11,2,FALSE),"")))</f>
        <v>3. Vorrunde A</v>
      </c>
      <c r="E32" s="93" t="s">
        <v>3</v>
      </c>
      <c r="F32" s="93"/>
      <c r="G32" s="152" t="str">
        <f>+IF(F32="",$BI$13,IF(COUNTIF($C$4:$C$11,F32)=1,VLOOKUP(F32,$C$4:$I$11,2,FALSE),IF(COUNTIF($S$4:$S$11,F32)=1,VLOOKUP(F32,$S$4:$Y$11,2,FALSE),"")))</f>
        <v>2. Vorrunde B</v>
      </c>
      <c r="H32" s="93"/>
      <c r="I32" s="152"/>
      <c r="J32" s="114">
        <f t="shared" si="20"/>
        <v>0.375</v>
      </c>
      <c r="K32" s="93"/>
      <c r="L32" s="152" t="str">
        <f>+IF(K32="",$BI$15,IF(COUNTIF($C$4:$C$11,K32)=1,VLOOKUP(K32,$C$4:$I$11,2,FALSE),IF(COUNTIF($S$4:$S$11,K32)=1,VLOOKUP(K32,$S$4:$Y$11,2,FALSE),"")))</f>
        <v>2. Vorrunde A</v>
      </c>
      <c r="M32" s="93" t="s">
        <v>3</v>
      </c>
      <c r="N32" s="93"/>
      <c r="O32" s="152" t="str">
        <f>+IF(N32="",$BI$17,IF(COUNTIF($C$4:$C$11,N32)=1,VLOOKUP(N32,$C$4:$I$11,2,FALSE),IF(COUNTIF($S$4:$S$11,N32)=1,VLOOKUP(N32,$S$4:$Y$11,2,FALSE),"")))</f>
        <v>3. Vorrunde B</v>
      </c>
      <c r="P32" s="93"/>
      <c r="Q32" s="164"/>
      <c r="R32" s="114">
        <f t="shared" si="21"/>
        <v>0.375</v>
      </c>
      <c r="S32" s="93"/>
      <c r="T32" s="152" t="str">
        <f>+IF(S32="",$AB$31,IF(COUNTIF($C$4:$C$11,S32)=1,VLOOKUP(S32,$C$4:$I$11,2,FALSE),IF(COUNTIF($S$4:$S$11,S32)=1,VLOOKUP(S32,$S$4:$Y$11,2,FALSE),"")))</f>
        <v>6. Vorrunde A</v>
      </c>
      <c r="U32" s="93" t="s">
        <v>3</v>
      </c>
      <c r="V32" s="93"/>
      <c r="W32" s="152" t="str">
        <f>+IF(V32="",$AB$33,IF(COUNTIF($C$4:$C$11,V32)=1,VLOOKUP(V32,$C$4:$I$11,2,FALSE),IF(COUNTIF($S$4:$S$11,V32)=1,VLOOKUP(V32,$S$4:$Y$11,2,FALSE),"")))</f>
        <v>5. Vorrunde B</v>
      </c>
      <c r="X32" s="93"/>
      <c r="Y32" s="167"/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08"/>
      <c r="AT32" s="209" t="s">
        <v>15</v>
      </c>
      <c r="AU32" s="210"/>
      <c r="AV32" s="80"/>
      <c r="AW32" s="81" t="s">
        <v>15</v>
      </c>
      <c r="AX32" s="82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ht="21.2" customHeight="1" x14ac:dyDescent="0.25">
      <c r="A33" s="619"/>
      <c r="B33" s="181"/>
      <c r="C33" s="94"/>
      <c r="D33" s="154" t="str">
        <f>+IF(C33="","",IF(COUNTIF($C$4:$C$10,C33)=1,VLOOKUP(C33,$C$4:$I$10,2,FALSE),IF(COUNTIF($S$4:$S$10,C33)=1,VLOOKUP(C33,$S$4:$Y$10,2,FALSE),"")))</f>
        <v/>
      </c>
      <c r="E33" s="94" t="s">
        <v>3</v>
      </c>
      <c r="F33" s="94"/>
      <c r="G33" s="154" t="str">
        <f>+IF(F33="","",IF(COUNTIF($C$4:$C$10,F33)=1,VLOOKUP(F33,$C$4:$I$10,2,FALSE),IF(COUNTIF($S$4:$S$10,F33)=1,VLOOKUP(F33,$S$4:$Y$10,2,FALSE),"")))</f>
        <v/>
      </c>
      <c r="H33" s="94"/>
      <c r="I33" s="154"/>
      <c r="J33" s="115">
        <f t="shared" si="20"/>
        <v>0</v>
      </c>
      <c r="K33" s="94"/>
      <c r="L33" s="154" t="str">
        <f>+IF(K33="","",IF(COUNTIF($C$4:$C$10,K33)=1,VLOOKUP(K33,$C$4:$I$10,2,FALSE),IF(COUNTIF($S$4:$S$10,K33)=1,VLOOKUP(K33,$S$4:$Y$10,2,FALSE),"")))</f>
        <v/>
      </c>
      <c r="M33" s="94" t="s">
        <v>3</v>
      </c>
      <c r="N33" s="94"/>
      <c r="O33" s="154" t="str">
        <f t="shared" ref="O33:O40" si="35">+IF(N33="","",IF(COUNTIF($C$4:$C$10,N33)=1,VLOOKUP(N33,$C$4:$I$10,2,FALSE),IF(COUNTIF($S$4:$S$10,N33)=1,VLOOKUP(N33,$S$4:$Y$10,2,FALSE),"")))</f>
        <v/>
      </c>
      <c r="P33" s="94"/>
      <c r="Q33" s="156"/>
      <c r="R33" s="115">
        <v>0.3923611111111111</v>
      </c>
      <c r="S33" s="94"/>
      <c r="T33" s="166" t="str">
        <f>+IF(S33="",$AB$30,IF(COUNTIF($C$4:$C$11,S33)=1,VLOOKUP(S33,$C$4:$I$11,2,FALSE),IF(COUNTIF($S$4:$S$11,S33)=1,VLOOKUP(S33,$S$4:$Y$11,2,FALSE),"")))</f>
        <v>5. Vorrunde A</v>
      </c>
      <c r="U33" s="211" t="s">
        <v>3</v>
      </c>
      <c r="V33" s="211"/>
      <c r="W33" s="166" t="str">
        <f>+IF(V33="",$AB$34,IF(COUNTIF($C$4:$C$11,V33)=1,VLOOKUP(V33,$C$4:$I$11,2,FALSE),IF(COUNTIF($S$4:$S$11,V33)=1,VLOOKUP(V33,$S$4:$Y$11,2,FALSE),"")))</f>
        <v>6. Vorrunde B</v>
      </c>
      <c r="X33" s="94"/>
      <c r="Y33" s="146"/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08"/>
      <c r="AT33" s="209" t="s">
        <v>15</v>
      </c>
      <c r="AU33" s="210"/>
      <c r="AV33" s="80"/>
      <c r="AW33" s="81" t="s">
        <v>15</v>
      </c>
      <c r="AX33" s="82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ht="21.2" customHeight="1" x14ac:dyDescent="0.25">
      <c r="A34" s="619"/>
      <c r="B34" s="181">
        <v>0.40625</v>
      </c>
      <c r="C34" s="94"/>
      <c r="D34" s="153" t="str">
        <f>+IF(K32="",$BI$7,IF(COUNTIF($C$4:$C$10,K32)=1,VLOOKUP(K32,$C$4:$I$10,2,FALSE),IF(COUNTIF($S$4:$S$10,K32)=1,VLOOKUP(K32,$S$4:$Y$10,2,FALSE),"")))</f>
        <v>1. Vorrunde A</v>
      </c>
      <c r="E34" s="109" t="s">
        <v>3</v>
      </c>
      <c r="F34" s="109"/>
      <c r="G34" s="153" t="str">
        <f>+IF(F34="",$BI$9,IF(COUNTIF($C$4:$C$10,F34)=1,VLOOKUP(F34,$C$4:$I$10,2,FALSE),IF(COUNTIF($S$4:$S$10,F34)=1,VLOOKUP(F34,$S$4:$Y$10,2,FALSE),"")))</f>
        <v>4. Vorrunde B</v>
      </c>
      <c r="H34" s="109"/>
      <c r="I34" s="153"/>
      <c r="J34" s="115">
        <f t="shared" si="20"/>
        <v>0.40625</v>
      </c>
      <c r="K34" s="109"/>
      <c r="L34" s="153" t="str">
        <f>+IF(C32="",$BI$19,IF(COUNTIF($C$4:$C$10,C32)=1,VLOOKUP(C32,$C$4:$I$10,2,FALSE),IF(COUNTIF($S$4:$S$10,C32)=1,VLOOKUP(C32,$S$4:$Y$10,2,FALSE),"")))</f>
        <v>4. Vorrunde A</v>
      </c>
      <c r="M34" s="109" t="s">
        <v>3</v>
      </c>
      <c r="N34" s="109"/>
      <c r="O34" s="153" t="str">
        <f>+IF(N34="",$BI$21,IF(COUNTIF($C$4:$C$10,N34)=1,VLOOKUP(N34,$C$4:$I$10,2,FALSE),IF(COUNTIF($S$4:$S$10,N34)=1,VLOOKUP(N34,$S$4:$Y$10,2,FALSE),"")))</f>
        <v>1. Vorrunde B</v>
      </c>
      <c r="P34" s="109"/>
      <c r="Q34" s="165"/>
      <c r="R34" s="115">
        <v>0.40972222222222227</v>
      </c>
      <c r="S34" s="109"/>
      <c r="T34" s="166" t="str">
        <f>+IF(S34="",$AB$32,IF(COUNTIF($C$4:$C$11,S34)=1,VLOOKUP(S34,$C$4:$I$11,2,FALSE),IF(COUNTIF($S$4:$S$11,S34)=1,VLOOKUP(S34,$S$4:$Y$11,2,FALSE),"")))</f>
        <v>7. Vorrunde A</v>
      </c>
      <c r="U34" s="211" t="s">
        <v>3</v>
      </c>
      <c r="V34" s="211"/>
      <c r="W34" s="166" t="str">
        <f>+IF(V34="",$AB$33,IF(COUNTIF($C$4:$C$11,V34)=1,VLOOKUP(V34,$C$4:$I$11,2,FALSE),IF(COUNTIF($S$4:$S$11,V34)=1,VLOOKUP(V34,$S$4:$Y$11,2,FALSE),"")))</f>
        <v>5. Vorrunde B</v>
      </c>
      <c r="X34" s="94"/>
      <c r="Y34" s="146"/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08"/>
      <c r="AT34" s="209" t="s">
        <v>15</v>
      </c>
      <c r="AU34" s="210"/>
      <c r="AV34" s="80"/>
      <c r="AW34" s="81" t="s">
        <v>15</v>
      </c>
      <c r="AX34" s="82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ht="21.2" customHeight="1" x14ac:dyDescent="0.25">
      <c r="A35" s="619"/>
      <c r="B35" s="181"/>
      <c r="C35" s="94"/>
      <c r="D35" s="154" t="str">
        <f>+IF(C35="","",IF(COUNTIF($C$4:$C$11,C35)=1,VLOOKUP(C35,$C$4:$I$11,2,FALSE),IF(COUNTIF($S$4:$S$11,C35)=1,VLOOKUP(C35,$S$4:$Y$11,2,FALSE),"")))</f>
        <v/>
      </c>
      <c r="E35" s="94" t="s">
        <v>3</v>
      </c>
      <c r="F35" s="94"/>
      <c r="G35" s="154" t="str">
        <f>+IF(F35="","",IF(COUNTIF($C$4:$C$11,F35)=1,VLOOKUP(F35,$C$4:$I$11,2,FALSE),IF(COUNTIF($S$4:$S$11,F35)=1,VLOOKUP(F35,$S$4:$Y$11,2,FALSE),"")))</f>
        <v/>
      </c>
      <c r="H35" s="94"/>
      <c r="I35" s="154" t="str">
        <f t="shared" ref="I35:I44" si="36">+IF(H35="","",IF(COUNTIF($C$4:$C$10,H35)=1,VLOOKUP(H35,$C$4:$I$10,2,FALSE),IF(COUNTIF($S$4:$S$10,H35)=1,VLOOKUP(H35,$S$4:$Y$10,2,FALSE),"")))</f>
        <v/>
      </c>
      <c r="J35" s="115">
        <f t="shared" si="20"/>
        <v>0</v>
      </c>
      <c r="K35" s="94"/>
      <c r="L35" s="154" t="str">
        <f>+IF(K35="","",IF(COUNTIF($C$4:$C$11,K35)=1,VLOOKUP(K35,$C$4:$I$11,2,FALSE),IF(COUNTIF($S$4:$S$11,K35)=1,VLOOKUP(K35,$S$4:$Y$11,2,FALSE),"")))</f>
        <v/>
      </c>
      <c r="M35" s="94" t="s">
        <v>3</v>
      </c>
      <c r="N35" s="94"/>
      <c r="O35" s="154" t="str">
        <f>+IF(N35="","",IF(COUNTIF($C$4:$C$11,N35)=1,VLOOKUP(N35,$C$4:$I$11,2,FALSE),IF(COUNTIF($S$4:$S$11,N35)=1,VLOOKUP(N35,$S$4:$Y$11,2,FALSE),"")))</f>
        <v/>
      </c>
      <c r="P35" s="94"/>
      <c r="Q35" s="156"/>
      <c r="R35" s="115">
        <v>0.42708333333333331</v>
      </c>
      <c r="S35" s="94"/>
      <c r="T35" s="154" t="str">
        <f>+IF(S35="",$AB$31,IF(COUNTIF($C$4:$C$11,S35)=1,VLOOKUP(S35,$C$4:$I$11,2,FALSE),IF(COUNTIF($S$4:$S$11,S35)=1,VLOOKUP(S35,$S$4:$Y$11,2,FALSE),"")))</f>
        <v>6. Vorrunde A</v>
      </c>
      <c r="U35" s="94" t="s">
        <v>3</v>
      </c>
      <c r="V35" s="94"/>
      <c r="W35" s="154" t="str">
        <f>+IF(V35="",$AB$34,IF(COUNTIF($C$4:$C$11,V35)=1,VLOOKUP(V35,$C$4:$I$11,2,FALSE),IF(COUNTIF($S$4:$S$11,V35)=1,VLOOKUP(V35,$S$4:$Y$11,2,FALSE),"")))</f>
        <v>6. Vorrunde B</v>
      </c>
      <c r="X35" s="94"/>
      <c r="Y35" s="146"/>
      <c r="AB35" s="212"/>
      <c r="AC35" s="213" t="str">
        <f>+IF(COUNTIF($AA16:$AA22,7)=0,"",VLOOKUP(7,$AA$16:$AC$22,3,FALSE))</f>
        <v/>
      </c>
      <c r="AD35" s="214" t="str">
        <f>+IF(AU30="","",AU30)</f>
        <v/>
      </c>
      <c r="AE35" s="215" t="str">
        <f>+IF(AT30="","",AT30)</f>
        <v>:</v>
      </c>
      <c r="AF35" s="215" t="str">
        <f>+IF(AS30="","",AS30)</f>
        <v/>
      </c>
      <c r="AG35" s="216" t="str">
        <f>+IF(AU31="","",AU31)</f>
        <v/>
      </c>
      <c r="AH35" s="215" t="str">
        <f>+IF(AT31="","",AT31)</f>
        <v>:</v>
      </c>
      <c r="AI35" s="215" t="str">
        <f>+IF(AS31="","",AS31)</f>
        <v/>
      </c>
      <c r="AJ35" s="216" t="str">
        <f>+IF(AU32="","",AU32)</f>
        <v/>
      </c>
      <c r="AK35" s="215" t="str">
        <f>+IF(AT32="","",AT32)</f>
        <v>:</v>
      </c>
      <c r="AL35" s="217" t="str">
        <f>+IF(AS32="","",AS32)</f>
        <v/>
      </c>
      <c r="AM35" s="216" t="str">
        <f>+IF(AU33="","",AU33)</f>
        <v/>
      </c>
      <c r="AN35" s="215" t="str">
        <f>+IF(AT33="","",AT33)</f>
        <v>:</v>
      </c>
      <c r="AO35" s="217" t="str">
        <f>+IF(AS33="","",AS33)</f>
        <v/>
      </c>
      <c r="AP35" s="215" t="str">
        <f>+IF(AU34="","",AU34)</f>
        <v/>
      </c>
      <c r="AQ35" s="215" t="str">
        <f>+IF(AT34="","",AT34)</f>
        <v>:</v>
      </c>
      <c r="AR35" s="215" t="str">
        <f>+IF(AS34="","",AS34)</f>
        <v/>
      </c>
      <c r="AS35" s="216"/>
      <c r="AT35" s="215"/>
      <c r="AU35" s="217"/>
      <c r="AV35" s="80"/>
      <c r="AW35" s="81" t="s">
        <v>15</v>
      </c>
      <c r="AX35" s="82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ht="21.2" customHeight="1" thickBot="1" x14ac:dyDescent="0.3">
      <c r="A36" s="619"/>
      <c r="B36" s="181">
        <v>0.44444444444444442</v>
      </c>
      <c r="C36" s="94"/>
      <c r="D36" s="154" t="str">
        <f>+IF(C36="","Halbfinale 5-8",IF(COUNTIF($C$4:$C$10,C36)=1,VLOOKUP(C36,$C$4:$I$10,2,FALSE),IF(COUNTIF($S$4:$S$10,C36)=1,VLOOKUP(C36,$S$4:$Y$10,2,FALSE),"")))</f>
        <v>Halbfinale 5-8</v>
      </c>
      <c r="E36" s="94" t="s">
        <v>3</v>
      </c>
      <c r="F36" s="94"/>
      <c r="G36" s="154" t="str">
        <f>+IF(F36="","",IF(COUNTIF($C$4:$C$10,F36)=1,VLOOKUP(F36,$C$4:$I$10,2,FALSE),IF(COUNTIF($S$4:$S$10,F36)=1,VLOOKUP(F36,$S$4:$Y$10,2,FALSE),"")))</f>
        <v/>
      </c>
      <c r="H36" s="94"/>
      <c r="I36" s="154" t="str">
        <f t="shared" si="36"/>
        <v/>
      </c>
      <c r="J36" s="115">
        <f t="shared" si="20"/>
        <v>0.44444444444444442</v>
      </c>
      <c r="K36" s="94"/>
      <c r="L36" s="154" t="str">
        <f>+IF(K36="","Halbfinale 5-8",IF(COUNTIF($C$4:$C$10,K36)=1,VLOOKUP(K36,$C$4:$I$10,2,FALSE),IF(COUNTIF($S$4:$S$10,K36)=1,VLOOKUP(K36,$S$4:$Y$10,2,FALSE),"")))</f>
        <v>Halbfinale 5-8</v>
      </c>
      <c r="M36" s="94" t="s">
        <v>3</v>
      </c>
      <c r="N36" s="94"/>
      <c r="O36" s="154" t="str">
        <f t="shared" si="35"/>
        <v/>
      </c>
      <c r="P36" s="94"/>
      <c r="Q36" s="156" t="str">
        <f t="shared" ref="Q36:Q44" si="37">+IF(P36="","",IF(COUNTIF($C$4:$C$10,P36)=1,VLOOKUP(P36,$C$4:$I$10,2,FALSE),IF(COUNTIF($S$4:$S$10,P36)=1,VLOOKUP(P36,$S$4:$Y$10,2,FALSE),"")))</f>
        <v/>
      </c>
      <c r="R36" s="115">
        <v>0.44444444444444442</v>
      </c>
      <c r="S36" s="94"/>
      <c r="T36" s="154" t="str">
        <f>+IF(S36="",$AB$30,IF(COUNTIF($C$4:$C$11,S36)=1,VLOOKUP(S36,$C$4:$I$11,2,FALSE),IF(COUNTIF($S$4:$S$11,S36)=1,VLOOKUP(S36,$S$4:$Y$11,2,FALSE),"")))</f>
        <v>5. Vorrunde A</v>
      </c>
      <c r="U36" s="94" t="s">
        <v>3</v>
      </c>
      <c r="V36" s="94"/>
      <c r="W36" s="153" t="str">
        <f>+IF(V36="",$AB$33,IF(COUNTIF($C$4:$C$11,V36)=1,VLOOKUP(V36,$C$4:$I$11,2,FALSE),IF(COUNTIF($S$4:$S$11,V36)=1,VLOOKUP(V36,$S$4:$Y$11,2,FALSE),"")))</f>
        <v>5. Vorrunde B</v>
      </c>
      <c r="X36" s="94"/>
      <c r="Y36" s="146"/>
      <c r="AB36" s="86"/>
      <c r="AC36" s="87" t="str">
        <f>+Y24</f>
        <v/>
      </c>
      <c r="AD36" s="88" t="str">
        <f>+IF(AX30="","",AX30)</f>
        <v/>
      </c>
      <c r="AE36" s="84" t="str">
        <f>+IF(AW30="","",AW30)</f>
        <v>:</v>
      </c>
      <c r="AF36" s="84" t="str">
        <f>+IF(AV30="","",AV30)</f>
        <v/>
      </c>
      <c r="AG36" s="83" t="str">
        <f>+IF(AX31="","",AX31)</f>
        <v/>
      </c>
      <c r="AH36" s="84" t="str">
        <f>+IF(AW31="","",AW31)</f>
        <v>:</v>
      </c>
      <c r="AI36" s="84" t="str">
        <f>+IF(AV31="","",AV31)</f>
        <v/>
      </c>
      <c r="AJ36" s="83" t="str">
        <f>+IF(AX32="","",AX32)</f>
        <v/>
      </c>
      <c r="AK36" s="84" t="str">
        <f>+IF(AW32="","",AW32)</f>
        <v>:</v>
      </c>
      <c r="AL36" s="89" t="str">
        <f>+IF(AV32="","",AV32)</f>
        <v/>
      </c>
      <c r="AM36" s="83" t="str">
        <f>+IF(AX33="","",AX33)</f>
        <v/>
      </c>
      <c r="AN36" s="84" t="str">
        <f>+IF(AW33="","",AW33)</f>
        <v>:</v>
      </c>
      <c r="AO36" s="89" t="str">
        <f>+IF(AV33="","",AV33)</f>
        <v/>
      </c>
      <c r="AP36" s="84" t="str">
        <f>+IF(AX34="","",AX34)</f>
        <v/>
      </c>
      <c r="AQ36" s="84" t="str">
        <f>+IF(AW34="","",AW34)</f>
        <v>:</v>
      </c>
      <c r="AR36" s="84" t="str">
        <f>+IF(AV34="","",AV34)</f>
        <v/>
      </c>
      <c r="AS36" s="83" t="str">
        <f>+IF(AX35="","",AX35)</f>
        <v/>
      </c>
      <c r="AT36" s="84" t="str">
        <f>+IF(AW35="","",AW35)</f>
        <v>:</v>
      </c>
      <c r="AU36" s="89" t="str">
        <f>+IF(AV35="","",AV35)</f>
        <v/>
      </c>
      <c r="AV36" s="83"/>
      <c r="AW36" s="84"/>
      <c r="AX36" s="8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ht="21.2" customHeight="1" x14ac:dyDescent="0.25">
      <c r="A37" s="619"/>
      <c r="B37" s="181"/>
      <c r="C37" s="94"/>
      <c r="D37" s="154" t="str">
        <f>+IF(K35="","",IF(COUNTIF($C$4:$C$10,K35)=1,VLOOKUP(K35,$C$4:$I$10,2,FALSE),IF(COUNTIF($S$4:$S$10,K35)=1,VLOOKUP(K35,$S$4:$Y$10,2,FALSE),"")))</f>
        <v/>
      </c>
      <c r="E37" s="94" t="s">
        <v>3</v>
      </c>
      <c r="F37" s="94"/>
      <c r="G37" s="154" t="str">
        <f>+IF(F37="","",IF(COUNTIF($C$4:$C$10,F37)=1,VLOOKUP(F37,$C$4:$I$10,2,FALSE),IF(COUNTIF($S$4:$S$10,F37)=1,VLOOKUP(F37,$S$4:$Y$10,2,FALSE),"")))</f>
        <v/>
      </c>
      <c r="H37" s="94"/>
      <c r="I37" s="154" t="str">
        <f t="shared" si="36"/>
        <v/>
      </c>
      <c r="J37" s="115">
        <f t="shared" si="20"/>
        <v>0</v>
      </c>
      <c r="K37" s="94"/>
      <c r="L37" s="154" t="str">
        <f>+IF(C35="","",IF(COUNTIF($C$4:$C$10,C35)=1,VLOOKUP(C35,$C$4:$I$10,2,FALSE),IF(COUNTIF($S$4:$S$10,C35)=1,VLOOKUP(C35,$S$4:$Y$10,2,FALSE),"")))</f>
        <v/>
      </c>
      <c r="M37" s="94" t="s">
        <v>3</v>
      </c>
      <c r="N37" s="94"/>
      <c r="O37" s="154" t="str">
        <f t="shared" si="35"/>
        <v/>
      </c>
      <c r="P37" s="94"/>
      <c r="Q37" s="156" t="str">
        <f t="shared" si="37"/>
        <v/>
      </c>
      <c r="R37" s="115">
        <v>0.46180555555555558</v>
      </c>
      <c r="S37" s="94"/>
      <c r="T37" s="154" t="str">
        <f>+IF(S37="",$AB$32,IF(COUNTIF($C$4:$C$11,S37)=1,VLOOKUP(S37,$C$4:$I$11,2,FALSE),IF(COUNTIF($S$4:$S$11,S37)=1,VLOOKUP(S37,$S$4:$Y$11,2,FALSE),"")))</f>
        <v>7. Vorrunde A</v>
      </c>
      <c r="U37" s="94" t="s">
        <v>3</v>
      </c>
      <c r="V37" s="94"/>
      <c r="W37" s="153" t="str">
        <f>+IF(V37="",$AB$34,IF(COUNTIF($C$4:$C$11,V37)=1,VLOOKUP(V37,$C$4:$I$11,2,FALSE),IF(COUNTIF($S$4:$S$11,V37)=1,VLOOKUP(V37,$S$4:$Y$11,2,FALSE),"")))</f>
        <v>6. Vorrunde B</v>
      </c>
      <c r="X37" s="94"/>
      <c r="Y37" s="146"/>
    </row>
    <row r="38" spans="1:56" ht="21.2" customHeight="1" x14ac:dyDescent="0.25">
      <c r="A38" s="619"/>
      <c r="B38" s="181">
        <v>0.47569444444444442</v>
      </c>
      <c r="C38" s="94"/>
      <c r="D38" s="154" t="str">
        <f>+IF(C38="","Halbfinale 1-4",IF(COUNTIF($C$4:$C$11,C38)=1,VLOOKUP(C38,$C$4:$I$11,2,FALSE),IF(COUNTIF($S$4:$S$11,C38)=1,VLOOKUP(C38,$S$4:$Y$11,2,FALSE),"")))</f>
        <v>Halbfinale 1-4</v>
      </c>
      <c r="E38" s="94" t="s">
        <v>3</v>
      </c>
      <c r="F38" s="94"/>
      <c r="G38" s="154" t="str">
        <f>+IF(F38="","",IF(COUNTIF($C$4:$C$11,F38)=1,VLOOKUP(F38,$C$4:$I$11,2,FALSE),IF(COUNTIF($S$4:$S$11,F38)=1,VLOOKUP(F38,$S$4:$Y$11,2,FALSE),"")))</f>
        <v/>
      </c>
      <c r="H38" s="94"/>
      <c r="I38" s="154" t="str">
        <f t="shared" si="36"/>
        <v/>
      </c>
      <c r="J38" s="115">
        <f t="shared" si="20"/>
        <v>0.47569444444444442</v>
      </c>
      <c r="K38" s="94"/>
      <c r="L38" s="154" t="str">
        <f>+IF(K38="","Halbfinale 1-4",IF(COUNTIF($C$4:$C$11,K38)=1,VLOOKUP(K38,$C$4:$I$11,2,FALSE),IF(COUNTIF($S$4:$S$11,K38)=1,VLOOKUP(K38,$S$4:$Y$11,2,FALSE),"")))</f>
        <v>Halbfinale 1-4</v>
      </c>
      <c r="M38" s="94" t="s">
        <v>3</v>
      </c>
      <c r="N38" s="94"/>
      <c r="O38" s="154" t="str">
        <f>+IF(N38="","",IF(COUNTIF($C$4:$C$11,N38)=1,VLOOKUP(N38,$C$4:$I$11,2,FALSE),IF(COUNTIF($S$4:$S$11,N38)=1,VLOOKUP(N38,$S$4:$Y$11,2,FALSE),"")))</f>
        <v/>
      </c>
      <c r="P38" s="94"/>
      <c r="Q38" s="156" t="str">
        <f t="shared" si="37"/>
        <v/>
      </c>
      <c r="R38" s="115">
        <v>0.47916666666666669</v>
      </c>
      <c r="S38" s="94"/>
      <c r="T38" s="154" t="str">
        <f>+IF(S38="","",IF(COUNTIF($C$4:$C$11,S38)=1,VLOOKUP(S38,$C$4:$I$11,2,FALSE),IF(COUNTIF($S$4:$S$11,S38)=1,VLOOKUP(S38,$S$4:$Y$11,2,FALSE),"")))</f>
        <v/>
      </c>
      <c r="U38" s="94" t="s">
        <v>3</v>
      </c>
      <c r="V38" s="94"/>
      <c r="W38" s="153" t="str">
        <f>+IF(V38="","",IF(COUNTIF($C$4:$C$11,V38)=1,VLOOKUP(V38,$C$4:$I$11,2,FALSE),IF(COUNTIF($S$4:$S$11,V38)=1,VLOOKUP(V38,$S$4:$Y$11,2,FALSE),"")))</f>
        <v/>
      </c>
      <c r="X38" s="94"/>
      <c r="Y38" s="146" t="str">
        <f>+IF(X38="","",IF(COUNTIF($C$4:$C$10,X38)=1,VLOOKUP(X38,$C$4:$I$10,2,FALSE),IF(COUNTIF($S$4:$S$10,X38)=1,VLOOKUP(X38,$S$4:$Y$10,2,FALSE),"")))</f>
        <v/>
      </c>
      <c r="AB38" s="144" t="s">
        <v>30</v>
      </c>
    </row>
    <row r="39" spans="1:56" ht="21.2" customHeight="1" x14ac:dyDescent="0.25">
      <c r="A39" s="619"/>
      <c r="B39" s="181"/>
      <c r="C39" s="94"/>
      <c r="D39" s="154" t="str">
        <f>+IF(C38="","",IF(COUNTIF($C$4:$C$10,C38)=1,VLOOKUP(C38,$C$4:$I$10,2,FALSE),IF(COUNTIF($S$4:$S$10,C38)=1,VLOOKUP(C38,$S$4:$Y$10,2,FALSE),"")))</f>
        <v/>
      </c>
      <c r="E39" s="94" t="s">
        <v>3</v>
      </c>
      <c r="F39" s="94"/>
      <c r="G39" s="154" t="str">
        <f>+IF(F39="","",IF(COUNTIF($C$4:$C$10,F39)=1,VLOOKUP(F39,$C$4:$I$10,2,FALSE),IF(COUNTIF($S$4:$S$10,F39)=1,VLOOKUP(F39,$S$4:$Y$10,2,FALSE),"")))</f>
        <v/>
      </c>
      <c r="H39" s="94"/>
      <c r="I39" s="154" t="str">
        <f t="shared" si="36"/>
        <v/>
      </c>
      <c r="J39" s="115">
        <f t="shared" si="20"/>
        <v>0</v>
      </c>
      <c r="K39" s="94"/>
      <c r="L39" s="154" t="str">
        <f>+IF(K38="","",IF(COUNTIF($C$4:$C$10,K38)=1,VLOOKUP(K38,$C$4:$I$10,2,FALSE),IF(COUNTIF($S$4:$S$10,K38)=1,VLOOKUP(K38,$S$4:$Y$10,2,FALSE),"")))</f>
        <v/>
      </c>
      <c r="M39" s="94" t="s">
        <v>3</v>
      </c>
      <c r="N39" s="94"/>
      <c r="O39" s="154" t="str">
        <f t="shared" si="35"/>
        <v/>
      </c>
      <c r="P39" s="94"/>
      <c r="Q39" s="156" t="str">
        <f t="shared" si="37"/>
        <v/>
      </c>
      <c r="R39" s="115"/>
      <c r="S39" s="94"/>
      <c r="T39" s="154" t="str">
        <f>+IF(S39="","",IF(COUNTIF($C$4:$C$11,S39)=1,VLOOKUP(S39,$C$4:$I$11,2,FALSE),IF(COUNTIF($S$4:$S$11,S39)=1,VLOOKUP(S39,$S$4:$Y$11,2,FALSE),"")))</f>
        <v/>
      </c>
      <c r="U39" s="94" t="s">
        <v>3</v>
      </c>
      <c r="V39" s="94"/>
      <c r="W39" s="153" t="str">
        <f>+IF(V39="","",IF(COUNTIF($C$4:$C$11,V39)=1,VLOOKUP(V39,$C$4:$I$11,2,FALSE),IF(COUNTIF($S$4:$S$11,V39)=1,VLOOKUP(V39,$S$4:$Y$11,2,FALSE),"")))</f>
        <v/>
      </c>
      <c r="X39" s="94"/>
      <c r="Y39" s="146" t="str">
        <f>+IF(X39="","",IF(COUNTIF($C$4:$C$10,X39)=1,VLOOKUP(X39,$C$4:$I$10,2,FALSE),IF(COUNTIF($S$4:$S$10,X39)=1,VLOOKUP(X39,$S$4:$Y$10,2,FALSE),"")))</f>
        <v/>
      </c>
      <c r="AB39" s="143" t="s">
        <v>218</v>
      </c>
    </row>
    <row r="40" spans="1:56" ht="21.2" customHeight="1" x14ac:dyDescent="0.25">
      <c r="A40" s="619"/>
      <c r="B40" s="181">
        <v>0.50694444444444442</v>
      </c>
      <c r="C40" s="94"/>
      <c r="D40" s="154" t="str">
        <f>+IF(C39="","Spiel um Platz 5",IF(COUNTIF($C$4:$C$10,C39)=1,VLOOKUP(C39,$C$4:$I$10,2,FALSE),IF(COUNTIF($S$4:$S$10,C39)=1,VLOOKUP(C39,$S$4:$Y$10,2,FALSE),"")))</f>
        <v>Spiel um Platz 5</v>
      </c>
      <c r="E40" s="94" t="s">
        <v>3</v>
      </c>
      <c r="F40" s="94"/>
      <c r="G40" s="154" t="str">
        <f>+IF(F40="","",IF(COUNTIF($C$4:$C$10,F40)=1,VLOOKUP(F40,$C$4:$I$10,2,FALSE),IF(COUNTIF($S$4:$S$10,F40)=1,VLOOKUP(F40,$S$4:$Y$10,2,FALSE),"")))</f>
        <v/>
      </c>
      <c r="H40" s="94"/>
      <c r="I40" s="154" t="str">
        <f t="shared" si="36"/>
        <v/>
      </c>
      <c r="J40" s="115">
        <f t="shared" si="20"/>
        <v>0.50694444444444442</v>
      </c>
      <c r="K40" s="94"/>
      <c r="L40" s="154" t="str">
        <f>+IF(K39="","Spiel um Platz 7",IF(COUNTIF($C$4:$C$10,K39)=1,VLOOKUP(K39,$C$4:$I$10,2,FALSE),IF(COUNTIF($S$4:$S$10,K39)=1,VLOOKUP(K39,$S$4:$Y$10,2,FALSE),"")))</f>
        <v>Spiel um Platz 7</v>
      </c>
      <c r="M40" s="94" t="s">
        <v>3</v>
      </c>
      <c r="N40" s="94"/>
      <c r="O40" s="154" t="str">
        <f t="shared" si="35"/>
        <v/>
      </c>
      <c r="P40" s="94"/>
      <c r="Q40" s="156" t="str">
        <f t="shared" si="37"/>
        <v/>
      </c>
      <c r="R40" s="115">
        <v>0.51388888888888895</v>
      </c>
      <c r="S40" s="94"/>
      <c r="T40" s="154" t="str">
        <f>+IF(S40="","Spiel um Platz 3",IF(COUNTIF($C$4:$C$11,S40)=1,VLOOKUP(S40,$C$4:$I$11,2,FALSE),IF(COUNTIF($S$4:$S$11,S40)=1,VLOOKUP(S40,$S$4:$Y$11,2,FALSE),"")))</f>
        <v>Spiel um Platz 3</v>
      </c>
      <c r="U40" s="94" t="s">
        <v>3</v>
      </c>
      <c r="V40" s="94"/>
      <c r="W40" s="153" t="str">
        <f>+IF(V40="","",IF(COUNTIF($C$4:$C$11,V40)=1,VLOOKUP(V40,$C$4:$I$11,2,FALSE),IF(COUNTIF($S$4:$S$11,V40)=1,VLOOKUP(V40,$S$4:$Y$11,2,FALSE),"")))</f>
        <v/>
      </c>
      <c r="X40" s="94"/>
      <c r="Y40" s="146">
        <f>+IF(X40="",$AB$35,IF(COUNTIF($C$4:$C$10,X40)=1,VLOOKUP(X40,$C$4:$I$10,2,FALSE),IF(COUNTIF($S$4:$S$10,X40)=1,VLOOKUP(X40,$S$4:$Y$10,2,FALSE),"")))</f>
        <v>0</v>
      </c>
      <c r="AB40" s="143" t="s">
        <v>31</v>
      </c>
      <c r="AC40" s="1" t="s">
        <v>302</v>
      </c>
    </row>
    <row r="41" spans="1:56" ht="21.2" customHeight="1" x14ac:dyDescent="0.25">
      <c r="A41" s="619"/>
      <c r="B41" s="181"/>
      <c r="C41" s="94"/>
      <c r="D41" s="154" t="str">
        <f>+IF(C41="","",IF(COUNTIF($C$4:$C$11,C41)=1,VLOOKUP(C41,$C$4:$I$11,2,FALSE),IF(COUNTIF($S$4:$S$11,C41)=1,VLOOKUP(C41,$S$4:$Y$11,2,FALSE),"")))</f>
        <v/>
      </c>
      <c r="E41" s="94" t="s">
        <v>3</v>
      </c>
      <c r="F41" s="94"/>
      <c r="G41" s="154" t="str">
        <f>+IF(F41="","",IF(COUNTIF($C$4:$C$11,F41)=1,VLOOKUP(F41,$C$4:$I$11,2,FALSE),IF(COUNTIF($S$4:$S$11,F41)=1,VLOOKUP(F41,$S$4:$Y$11,2,FALSE),"")))</f>
        <v/>
      </c>
      <c r="H41" s="94"/>
      <c r="I41" s="154" t="str">
        <f t="shared" si="36"/>
        <v/>
      </c>
      <c r="J41" s="115">
        <f t="shared" si="20"/>
        <v>0</v>
      </c>
      <c r="K41" s="94"/>
      <c r="L41" s="154" t="str">
        <f>+IF(K41="","",IF(COUNTIF($C$4:$C$11,K41)=1,VLOOKUP(K41,$C$4:$I$11,2,FALSE),IF(COUNTIF($S$4:$S$11,K41)=1,VLOOKUP(K41,$S$4:$Y$11,2,FALSE),"")))</f>
        <v/>
      </c>
      <c r="M41" s="94" t="s">
        <v>3</v>
      </c>
      <c r="N41" s="94"/>
      <c r="O41" s="154" t="str">
        <f>+IF(N41="","",IF(COUNTIF($C$4:$C$11,N41)=1,VLOOKUP(N41,$C$4:$I$11,2,FALSE),IF(COUNTIF($S$4:$S$11,N41)=1,VLOOKUP(N41,$S$4:$Y$11,2,FALSE),"")))</f>
        <v/>
      </c>
      <c r="P41" s="94"/>
      <c r="Q41" s="156" t="str">
        <f t="shared" si="37"/>
        <v/>
      </c>
      <c r="R41" s="115"/>
      <c r="S41" s="94"/>
      <c r="T41" s="166" t="str">
        <f>+IF(S41="","",IF(COUNTIF($C$4:$C$11,S41)=1,VLOOKUP(S41,$C$4:$I$11,2,FALSE),IF(COUNTIF($S$4:$S$11,S41)=1,VLOOKUP(S41,$S$4:$Y$11,2,FALSE),"")))</f>
        <v/>
      </c>
      <c r="U41" s="94" t="s">
        <v>3</v>
      </c>
      <c r="V41" s="94"/>
      <c r="W41" s="154" t="str">
        <f>+IF(V41="","",IF(COUNTIF($C$4:$C$11,V41)=1,VLOOKUP(V41,$C$4:$I$11,2,FALSE),IF(COUNTIF($S$4:$S$11,V41)=1,VLOOKUP(V41,$S$4:$Y$11,2,FALSE),"")))</f>
        <v/>
      </c>
      <c r="X41" s="94"/>
      <c r="Y41" s="146" t="str">
        <f>+IF(X41="","",IF(COUNTIF($C$4:$C$10,X41)=1,VLOOKUP(X41,$C$4:$I$10,2,FALSE),IF(COUNTIF($S$4:$S$10,X41)=1,VLOOKUP(X41,$S$4:$Y$10,2,FALSE),"")))</f>
        <v/>
      </c>
      <c r="AB41" s="143" t="s">
        <v>300</v>
      </c>
      <c r="AC41" s="1" t="s">
        <v>406</v>
      </c>
    </row>
    <row r="42" spans="1:56" ht="21.2" customHeight="1" x14ac:dyDescent="0.25">
      <c r="A42" s="619"/>
      <c r="B42" s="119">
        <v>0.53819444444444442</v>
      </c>
      <c r="C42" s="109"/>
      <c r="D42" s="154" t="str">
        <f>+IF(C42="","Spiel um Platz 1",IF(COUNTIF($C$4:$C$11,C42)=1,VLOOKUP(C42,$C$4:$I$11,2,FALSE),IF(COUNTIF($S$4:$S$11,C42)=1,VLOOKUP(C42,$S$4:$Y$11,2,FALSE),"")))</f>
        <v>Spiel um Platz 1</v>
      </c>
      <c r="E42" s="109" t="s">
        <v>3</v>
      </c>
      <c r="F42" s="109"/>
      <c r="G42" s="153"/>
      <c r="H42" s="109"/>
      <c r="I42" s="154" t="str">
        <f t="shared" si="36"/>
        <v/>
      </c>
      <c r="J42" s="117">
        <f t="shared" si="20"/>
        <v>0.53819444444444442</v>
      </c>
      <c r="K42" s="109"/>
      <c r="L42" s="154" t="str">
        <f>+IF(K42="","",IF(COUNTIF($C$4:$C$11,K42)=1,VLOOKUP(K42,$C$4:$I$11,2,FALSE),IF(COUNTIF($S$4:$S$11,K42)=1,VLOOKUP(K42,$S$4:$Y$11,2,FALSE),"")))</f>
        <v/>
      </c>
      <c r="M42" s="109" t="s">
        <v>3</v>
      </c>
      <c r="N42" s="109"/>
      <c r="O42" s="153"/>
      <c r="P42" s="109"/>
      <c r="Q42" s="156" t="str">
        <f t="shared" si="37"/>
        <v/>
      </c>
      <c r="R42" s="117">
        <v>0.54513888888888895</v>
      </c>
      <c r="S42" s="109"/>
      <c r="T42" s="153" t="str">
        <f>+IF(S42="","",IF(COUNTIF($C$4:$C$11,S42)=1,VLOOKUP(S42,$C$4:$I$11,2,FALSE),IF(COUNTIF($S$4:$S$11,S42)=1,VLOOKUP(S42,$S$4:$Y$11,2,FALSE),"")))</f>
        <v/>
      </c>
      <c r="U42" s="109" t="s">
        <v>3</v>
      </c>
      <c r="V42" s="109"/>
      <c r="W42" s="154">
        <f>+IF(V42="",$AB$36,IF(COUNTIF($C$4:$C$11,V42)=1,VLOOKUP(V42,$C$4:$I$11,2,FALSE),IF(COUNTIF($S$4:$S$11,V42)=1,VLOOKUP(V42,$S$4:$Y$11,2,FALSE),"")))</f>
        <v>0</v>
      </c>
      <c r="X42" s="109"/>
      <c r="Y42" s="146" t="str">
        <f>+IF(X42="","",IF(COUNTIF($C$4:$C$10,X42)=1,VLOOKUP(X42,$C$4:$I$10,2,FALSE),IF(COUNTIF($S$4:$S$10,X42)=1,VLOOKUP(X42,$S$4:$Y$10,2,FALSE),"")))</f>
        <v/>
      </c>
      <c r="AB42" s="143"/>
    </row>
    <row r="43" spans="1:56" ht="21" customHeight="1" x14ac:dyDescent="0.25">
      <c r="A43" s="619"/>
      <c r="B43" s="119"/>
      <c r="C43" s="109"/>
      <c r="D43" s="153"/>
      <c r="E43" s="109" t="s">
        <v>3</v>
      </c>
      <c r="F43" s="109"/>
      <c r="G43" s="153"/>
      <c r="H43" s="109"/>
      <c r="I43" s="154" t="str">
        <f t="shared" si="36"/>
        <v/>
      </c>
      <c r="J43" s="117">
        <f t="shared" si="20"/>
        <v>0</v>
      </c>
      <c r="K43" s="109"/>
      <c r="L43" s="153"/>
      <c r="M43" s="109" t="s">
        <v>3</v>
      </c>
      <c r="N43" s="109"/>
      <c r="O43" s="153"/>
      <c r="P43" s="109"/>
      <c r="Q43" s="156" t="str">
        <f t="shared" si="37"/>
        <v/>
      </c>
      <c r="R43" s="117"/>
      <c r="S43" s="109"/>
      <c r="T43" s="153" t="str">
        <f>+IF(S43="","",IF(COUNTIF($C$4:$C$11,S43)=1,VLOOKUP(S43,$C$4:$I$11,2,FALSE),IF(COUNTIF($S$4:$S$11,S43)=1,VLOOKUP(S43,$S$4:$Y$11,2,FALSE),"")))</f>
        <v/>
      </c>
      <c r="U43" s="109" t="s">
        <v>3</v>
      </c>
      <c r="V43" s="109"/>
      <c r="W43" s="153" t="str">
        <f>+IF(V43="","",IF(COUNTIF($C$4:$C$11,V43)=1,VLOOKUP(V43,$C$4:$I$11,2,FALSE),IF(COUNTIF($S$4:$S$11,V43)=1,VLOOKUP(V43,$S$4:$Y$11,2,FALSE),"")))</f>
        <v/>
      </c>
      <c r="X43" s="109"/>
      <c r="Y43" s="146" t="str">
        <f>+IF(X43="","",IF(COUNTIF($C$4:$C$10,X43)=1,VLOOKUP(X43,$C$4:$I$10,2,FALSE),IF(COUNTIF($S$4:$S$10,X43)=1,VLOOKUP(X43,$S$4:$Y$10,2,FALSE),"")))</f>
        <v/>
      </c>
      <c r="AB43" s="143"/>
    </row>
    <row r="44" spans="1:56" ht="21" customHeight="1" thickBot="1" x14ac:dyDescent="0.3">
      <c r="A44" s="620"/>
      <c r="B44" s="180">
        <v>0.56944444444444442</v>
      </c>
      <c r="C44" s="95"/>
      <c r="D44" s="155"/>
      <c r="E44" s="95" t="s">
        <v>3</v>
      </c>
      <c r="F44" s="95"/>
      <c r="G44" s="155"/>
      <c r="H44" s="95"/>
      <c r="I44" s="159" t="str">
        <f t="shared" si="36"/>
        <v/>
      </c>
      <c r="J44" s="116"/>
      <c r="K44" s="95"/>
      <c r="L44" s="155"/>
      <c r="M44" s="95" t="s">
        <v>3</v>
      </c>
      <c r="N44" s="95"/>
      <c r="O44" s="155"/>
      <c r="P44" s="95"/>
      <c r="Q44" s="159" t="str">
        <f t="shared" si="37"/>
        <v/>
      </c>
      <c r="R44" s="116"/>
      <c r="S44" s="95"/>
      <c r="T44" s="151"/>
      <c r="U44" s="95" t="s">
        <v>3</v>
      </c>
      <c r="V44" s="95"/>
      <c r="W44" s="155"/>
      <c r="X44" s="95"/>
      <c r="Y44" s="148" t="str">
        <f>+IF(X44="","",IF(COUNTIF($C$4:$C$10,X44)=1,VLOOKUP(X44,$C$4:$I$10,2,FALSE),IF(COUNTIF($S$4:$S$10,X44)=1,VLOOKUP(X44,$S$4:$Y$10,2,FALSE),"")))</f>
        <v/>
      </c>
      <c r="AB44" s="143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4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1604" priority="417" operator="equal">
      <formula>0</formula>
    </cfRule>
  </conditionalFormatting>
  <conditionalFormatting sqref="C14:Y31">
    <cfRule type="expression" dxfId="1603" priority="409">
      <formula>AND(OR(C14=$M$10,C14=$O$10),AND(NOT(ISBLANK($M$10)),NOT(ISBLANK(C14)),NOT(C14=0)))</formula>
    </cfRule>
    <cfRule type="expression" dxfId="1602" priority="410">
      <formula>AND(OR(C14=$M$9,C14=$O$9),AND(NOT(ISBLANK($M$9)),NOT(ISBLANK(C14)),NOT(C14=0)))</formula>
    </cfRule>
    <cfRule type="expression" dxfId="1601" priority="411">
      <formula>AND(OR(C14=$M$8,C14=$O$8),AND(NOT(ISBLANK($M$8)),NOT(ISBLANK(C14)),NOT(C14=0)))</formula>
    </cfRule>
    <cfRule type="expression" dxfId="1600" priority="412">
      <formula>AND(OR(C14=$M$7,C14=$O$7),AND(NOT(ISBLANK($M$7)),NOT(ISBLANK(C14)),NOT(C14=0)))</formula>
    </cfRule>
    <cfRule type="expression" dxfId="1599" priority="413">
      <formula>AND(OR(C14=$M$6,C14=$O$6),AND(NOT(ISBLANK($M$6)),NOT(ISBLANK(C14)),NOT(C14=0)))</formula>
    </cfRule>
    <cfRule type="expression" dxfId="1598" priority="414">
      <formula>AND(OR(C14=$M$5,C14=$O$5),AND(NOT(ISBLANK($M$5)),NOT(ISBLANK(C14)),NOT(C14=0)))</formula>
    </cfRule>
    <cfRule type="expression" dxfId="1597" priority="415">
      <formula>AND(OR(C14=$M$4,C14=$O$4),AND(NOT(ISBLANK($M$4)),NOT(ISBLANK(C14)),NOT(C14=0)))</formula>
    </cfRule>
    <cfRule type="cellIs" dxfId="1596" priority="416" operator="equal">
      <formula>0</formula>
    </cfRule>
  </conditionalFormatting>
  <conditionalFormatting sqref="L41:L42">
    <cfRule type="expression" dxfId="1595" priority="401">
      <formula>AND(OR(L41=$M$10,L41=$O$10),AND(NOT(ISBLANK($M$10)),NOT(ISBLANK(L41)),NOT(L41=0)))</formula>
    </cfRule>
    <cfRule type="expression" dxfId="1594" priority="402">
      <formula>AND(OR(L41=$M$9,L41=$O$9),AND(NOT(ISBLANK($M$9)),NOT(ISBLANK(L41)),NOT(L41=0)))</formula>
    </cfRule>
    <cfRule type="expression" dxfId="1593" priority="403">
      <formula>AND(OR(L41=$M$8,L41=$O$8),AND(NOT(ISBLANK($M$8)),NOT(ISBLANK(L41)),NOT(L41=0)))</formula>
    </cfRule>
    <cfRule type="expression" dxfId="1592" priority="404">
      <formula>AND(OR(L41=$M$7,L41=$O$7),AND(NOT(ISBLANK($M$7)),NOT(ISBLANK(L41)),NOT(L41=0)))</formula>
    </cfRule>
    <cfRule type="expression" dxfId="1591" priority="405">
      <formula>AND(OR(L41=$M$6,L41=$O$6),AND(NOT(ISBLANK($M$6)),NOT(ISBLANK(L41)),NOT(L41=0)))</formula>
    </cfRule>
    <cfRule type="expression" dxfId="1590" priority="406">
      <formula>AND(OR(L41=$M$5,L41=$O$5),AND(NOT(ISBLANK($M$5)),NOT(ISBLANK(L41)),NOT(L41=0)))</formula>
    </cfRule>
    <cfRule type="expression" dxfId="1589" priority="407">
      <formula>AND(OR(L41=$M$4,L41=$O$4),AND(NOT(ISBLANK($M$4)),NOT(ISBLANK(L41)),NOT(L41=0)))</formula>
    </cfRule>
    <cfRule type="cellIs" dxfId="1588" priority="408" operator="equal">
      <formula>0</formula>
    </cfRule>
  </conditionalFormatting>
  <conditionalFormatting sqref="U41:V41">
    <cfRule type="expression" dxfId="1587" priority="393">
      <formula>AND(OR(U41=$M$10,U41=$O$10),AND(NOT(ISBLANK($M$10)),NOT(ISBLANK(U41)),NOT(U41=0)))</formula>
    </cfRule>
    <cfRule type="expression" dxfId="1586" priority="394">
      <formula>AND(OR(U41=$M$9,U41=$O$9),AND(NOT(ISBLANK($M$9)),NOT(ISBLANK(U41)),NOT(U41=0)))</formula>
    </cfRule>
    <cfRule type="expression" dxfId="1585" priority="395">
      <formula>AND(OR(U41=$M$8,U41=$O$8),AND(NOT(ISBLANK($M$8)),NOT(ISBLANK(U41)),NOT(U41=0)))</formula>
    </cfRule>
    <cfRule type="expression" dxfId="1584" priority="396">
      <formula>AND(OR(U41=$M$7,U41=$O$7),AND(NOT(ISBLANK($M$7)),NOT(ISBLANK(U41)),NOT(U41=0)))</formula>
    </cfRule>
    <cfRule type="expression" dxfId="1583" priority="397">
      <formula>AND(OR(U41=$M$6,U41=$O$6),AND(NOT(ISBLANK($M$6)),NOT(ISBLANK(U41)),NOT(U41=0)))</formula>
    </cfRule>
    <cfRule type="expression" dxfId="1582" priority="398">
      <formula>AND(OR(U41=$M$5,U41=$O$5),AND(NOT(ISBLANK($M$5)),NOT(ISBLANK(U41)),NOT(U41=0)))</formula>
    </cfRule>
    <cfRule type="expression" dxfId="1581" priority="399">
      <formula>AND(OR(U41=$M$4,U41=$O$4),AND(NOT(ISBLANK($M$4)),NOT(ISBLANK(U41)),NOT(U41=0)))</formula>
    </cfRule>
    <cfRule type="cellIs" dxfId="1580" priority="400" operator="equal">
      <formula>0</formula>
    </cfRule>
  </conditionalFormatting>
  <conditionalFormatting sqref="J32:J44">
    <cfRule type="expression" dxfId="1579" priority="385">
      <formula>AND(OR(J32=$M$10,J32=$O$10),AND(NOT(ISBLANK($M$10)),NOT(ISBLANK(J32)),NOT(J32=0)))</formula>
    </cfRule>
    <cfRule type="expression" dxfId="1578" priority="386">
      <formula>AND(OR(J32=$M$9,J32=$O$9),AND(NOT(ISBLANK($M$9)),NOT(ISBLANK(J32)),NOT(J32=0)))</formula>
    </cfRule>
    <cfRule type="expression" dxfId="1577" priority="387">
      <formula>AND(OR(J32=$M$8,J32=$O$8),AND(NOT(ISBLANK($M$8)),NOT(ISBLANK(J32)),NOT(J32=0)))</formula>
    </cfRule>
    <cfRule type="expression" dxfId="1576" priority="388">
      <formula>AND(OR(J32=$M$7,J32=$O$7),AND(NOT(ISBLANK($M$7)),NOT(ISBLANK(J32)),NOT(J32=0)))</formula>
    </cfRule>
    <cfRule type="expression" dxfId="1575" priority="389">
      <formula>AND(OR(J32=$M$6,J32=$O$6),AND(NOT(ISBLANK($M$6)),NOT(ISBLANK(J32)),NOT(J32=0)))</formula>
    </cfRule>
    <cfRule type="expression" dxfId="1574" priority="390">
      <formula>AND(OR(J32=$M$5,J32=$O$5),AND(NOT(ISBLANK($M$5)),NOT(ISBLANK(J32)),NOT(J32=0)))</formula>
    </cfRule>
    <cfRule type="expression" dxfId="1573" priority="391">
      <formula>AND(OR(J32=$M$4,J32=$O$4),AND(NOT(ISBLANK($M$4)),NOT(ISBLANK(J32)),NOT(J32=0)))</formula>
    </cfRule>
    <cfRule type="cellIs" dxfId="1572" priority="392" operator="equal">
      <formula>0</formula>
    </cfRule>
  </conditionalFormatting>
  <conditionalFormatting sqref="T40">
    <cfRule type="expression" dxfId="1571" priority="377">
      <formula>AND(OR(T40=$M$10,T40=$O$10),AND(NOT(ISBLANK($M$10)),NOT(ISBLANK(T40)),NOT(T40=0)))</formula>
    </cfRule>
    <cfRule type="expression" dxfId="1570" priority="378">
      <formula>AND(OR(T40=$M$9,T40=$O$9),AND(NOT(ISBLANK($M$9)),NOT(ISBLANK(T40)),NOT(T40=0)))</formula>
    </cfRule>
    <cfRule type="expression" dxfId="1569" priority="379">
      <formula>AND(OR(T40=$M$8,T40=$O$8),AND(NOT(ISBLANK($M$8)),NOT(ISBLANK(T40)),NOT(T40=0)))</formula>
    </cfRule>
    <cfRule type="expression" dxfId="1568" priority="380">
      <formula>AND(OR(T40=$M$7,T40=$O$7),AND(NOT(ISBLANK($M$7)),NOT(ISBLANK(T40)),NOT(T40=0)))</formula>
    </cfRule>
    <cfRule type="expression" dxfId="1567" priority="381">
      <formula>AND(OR(T40=$M$6,T40=$O$6),AND(NOT(ISBLANK($M$6)),NOT(ISBLANK(T40)),NOT(T40=0)))</formula>
    </cfRule>
    <cfRule type="expression" dxfId="1566" priority="382">
      <formula>AND(OR(T40=$M$5,T40=$O$5),AND(NOT(ISBLANK($M$5)),NOT(ISBLANK(T40)),NOT(T40=0)))</formula>
    </cfRule>
    <cfRule type="expression" dxfId="1565" priority="383">
      <formula>AND(OR(T40=$M$4,T40=$O$4),AND(NOT(ISBLANK($M$4)),NOT(ISBLANK(T40)),NOT(T40=0)))</formula>
    </cfRule>
    <cfRule type="cellIs" dxfId="1564" priority="384" operator="equal">
      <formula>0</formula>
    </cfRule>
  </conditionalFormatting>
  <conditionalFormatting sqref="T41:T42">
    <cfRule type="expression" dxfId="1563" priority="369">
      <formula>AND(OR(T41=$M$10,T41=$O$10),AND(NOT(ISBLANK($M$10)),NOT(ISBLANK(T41)),NOT(T41=0)))</formula>
    </cfRule>
    <cfRule type="expression" dxfId="1562" priority="370">
      <formula>AND(OR(T41=$M$9,T41=$O$9),AND(NOT(ISBLANK($M$9)),NOT(ISBLANK(T41)),NOT(T41=0)))</formula>
    </cfRule>
    <cfRule type="expression" dxfId="1561" priority="371">
      <formula>AND(OR(T41=$M$8,T41=$O$8),AND(NOT(ISBLANK($M$8)),NOT(ISBLANK(T41)),NOT(T41=0)))</formula>
    </cfRule>
    <cfRule type="expression" dxfId="1560" priority="372">
      <formula>AND(OR(T41=$M$7,T41=$O$7),AND(NOT(ISBLANK($M$7)),NOT(ISBLANK(T41)),NOT(T41=0)))</formula>
    </cfRule>
    <cfRule type="expression" dxfId="1559" priority="373">
      <formula>AND(OR(T41=$M$6,T41=$O$6),AND(NOT(ISBLANK($M$6)),NOT(ISBLANK(T41)),NOT(T41=0)))</formula>
    </cfRule>
    <cfRule type="expression" dxfId="1558" priority="374">
      <formula>AND(OR(T41=$M$5,T41=$O$5),AND(NOT(ISBLANK($M$5)),NOT(ISBLANK(T41)),NOT(T41=0)))</formula>
    </cfRule>
    <cfRule type="expression" dxfId="1557" priority="375">
      <formula>AND(OR(T41=$M$4,T41=$O$4),AND(NOT(ISBLANK($M$4)),NOT(ISBLANK(T41)),NOT(T41=0)))</formula>
    </cfRule>
    <cfRule type="cellIs" dxfId="1556" priority="376" operator="equal">
      <formula>0</formula>
    </cfRule>
  </conditionalFormatting>
  <conditionalFormatting sqref="C44:H44 K44:P44 U44:X44 R44:S44">
    <cfRule type="expression" dxfId="1555" priority="361">
      <formula>AND(OR(C44=$M$10,C44=$O$10),AND(NOT(ISBLANK($M$10)),NOT(ISBLANK(C44)),NOT(C44=0)))</formula>
    </cfRule>
    <cfRule type="expression" dxfId="1554" priority="362">
      <formula>AND(OR(C44=$M$9,C44=$O$9),AND(NOT(ISBLANK($M$9)),NOT(ISBLANK(C44)),NOT(C44=0)))</formula>
    </cfRule>
    <cfRule type="expression" dxfId="1553" priority="363">
      <formula>AND(OR(C44=$M$8,C44=$O$8),AND(NOT(ISBLANK($M$8)),NOT(ISBLANK(C44)),NOT(C44=0)))</formula>
    </cfRule>
    <cfRule type="expression" dxfId="1552" priority="364">
      <formula>AND(OR(C44=$M$7,C44=$O$7),AND(NOT(ISBLANK($M$7)),NOT(ISBLANK(C44)),NOT(C44=0)))</formula>
    </cfRule>
    <cfRule type="expression" dxfId="1551" priority="365">
      <formula>AND(OR(C44=$M$6,C44=$O$6),AND(NOT(ISBLANK($M$6)),NOT(ISBLANK(C44)),NOT(C44=0)))</formula>
    </cfRule>
    <cfRule type="expression" dxfId="1550" priority="366">
      <formula>AND(OR(C44=$M$5,C44=$O$5),AND(NOT(ISBLANK($M$5)),NOT(ISBLANK(C44)),NOT(C44=0)))</formula>
    </cfRule>
    <cfRule type="expression" dxfId="1549" priority="367">
      <formula>AND(OR(C44=$M$4,C44=$O$4),AND(NOT(ISBLANK($M$4)),NOT(ISBLANK(C44)),NOT(C44=0)))</formula>
    </cfRule>
    <cfRule type="cellIs" dxfId="1548" priority="368" operator="equal">
      <formula>0</formula>
    </cfRule>
  </conditionalFormatting>
  <conditionalFormatting sqref="T43">
    <cfRule type="expression" dxfId="1547" priority="353">
      <formula>AND(OR(T43=$M$10,T43=$O$10),AND(NOT(ISBLANK($M$10)),NOT(ISBLANK(T43)),NOT(T43=0)))</formula>
    </cfRule>
    <cfRule type="expression" dxfId="1546" priority="354">
      <formula>AND(OR(T43=$M$9,T43=$O$9),AND(NOT(ISBLANK($M$9)),NOT(ISBLANK(T43)),NOT(T43=0)))</formula>
    </cfRule>
    <cfRule type="expression" dxfId="1545" priority="355">
      <formula>AND(OR(T43=$M$8,T43=$O$8),AND(NOT(ISBLANK($M$8)),NOT(ISBLANK(T43)),NOT(T43=0)))</formula>
    </cfRule>
    <cfRule type="expression" dxfId="1544" priority="356">
      <formula>AND(OR(T43=$M$7,T43=$O$7),AND(NOT(ISBLANK($M$7)),NOT(ISBLANK(T43)),NOT(T43=0)))</formula>
    </cfRule>
    <cfRule type="expression" dxfId="1543" priority="357">
      <formula>AND(OR(T43=$M$6,T43=$O$6),AND(NOT(ISBLANK($M$6)),NOT(ISBLANK(T43)),NOT(T43=0)))</formula>
    </cfRule>
    <cfRule type="expression" dxfId="1542" priority="358">
      <formula>AND(OR(T43=$M$5,T43=$O$5),AND(NOT(ISBLANK($M$5)),NOT(ISBLANK(T43)),NOT(T43=0)))</formula>
    </cfRule>
    <cfRule type="expression" dxfId="1541" priority="359">
      <formula>AND(OR(T43=$M$4,T43=$O$4),AND(NOT(ISBLANK($M$4)),NOT(ISBLANK(T43)),NOT(T43=0)))</formula>
    </cfRule>
    <cfRule type="cellIs" dxfId="1540" priority="360" operator="equal">
      <formula>0</formula>
    </cfRule>
  </conditionalFormatting>
  <conditionalFormatting sqref="W41">
    <cfRule type="expression" dxfId="1539" priority="345">
      <formula>AND(OR(W41=$M$10,W41=$O$10),AND(NOT(ISBLANK($M$10)),NOT(ISBLANK(W41)),NOT(W41=0)))</formula>
    </cfRule>
    <cfRule type="expression" dxfId="1538" priority="346">
      <formula>AND(OR(W41=$M$9,W41=$O$9),AND(NOT(ISBLANK($M$9)),NOT(ISBLANK(W41)),NOT(W41=0)))</formula>
    </cfRule>
    <cfRule type="expression" dxfId="1537" priority="347">
      <formula>AND(OR(W41=$M$8,W41=$O$8),AND(NOT(ISBLANK($M$8)),NOT(ISBLANK(W41)),NOT(W41=0)))</formula>
    </cfRule>
    <cfRule type="expression" dxfId="1536" priority="348">
      <formula>AND(OR(W41=$M$7,W41=$O$7),AND(NOT(ISBLANK($M$7)),NOT(ISBLANK(W41)),NOT(W41=0)))</formula>
    </cfRule>
    <cfRule type="expression" dxfId="1535" priority="349">
      <formula>AND(OR(W41=$M$6,W41=$O$6),AND(NOT(ISBLANK($M$6)),NOT(ISBLANK(W41)),NOT(W41=0)))</formula>
    </cfRule>
    <cfRule type="expression" dxfId="1534" priority="350">
      <formula>AND(OR(W41=$M$5,W41=$O$5),AND(NOT(ISBLANK($M$5)),NOT(ISBLANK(W41)),NOT(W41=0)))</formula>
    </cfRule>
    <cfRule type="expression" dxfId="1533" priority="351">
      <formula>AND(OR(W41=$M$4,W41=$O$4),AND(NOT(ISBLANK($M$4)),NOT(ISBLANK(W41)),NOT(W41=0)))</formula>
    </cfRule>
    <cfRule type="cellIs" dxfId="1532" priority="352" operator="equal">
      <formula>0</formula>
    </cfRule>
  </conditionalFormatting>
  <conditionalFormatting sqref="D45">
    <cfRule type="expression" dxfId="1531" priority="337">
      <formula>AND(OR(D45=$M$10,D45=$O$10),AND(NOT(ISBLANK($M$10)),NOT(ISBLANK(D45)),NOT(D45=0)))</formula>
    </cfRule>
    <cfRule type="expression" dxfId="1530" priority="338">
      <formula>AND(OR(D45=$M$9,D45=$O$9),AND(NOT(ISBLANK($M$9)),NOT(ISBLANK(D45)),NOT(D45=0)))</formula>
    </cfRule>
    <cfRule type="expression" dxfId="1529" priority="339">
      <formula>AND(OR(D45=$M$8,D45=$O$8),AND(NOT(ISBLANK($M$8)),NOT(ISBLANK(D45)),NOT(D45=0)))</formula>
    </cfRule>
    <cfRule type="expression" dxfId="1528" priority="340">
      <formula>AND(OR(D45=$M$7,D45=$O$7),AND(NOT(ISBLANK($M$7)),NOT(ISBLANK(D45)),NOT(D45=0)))</formula>
    </cfRule>
    <cfRule type="expression" dxfId="1527" priority="341">
      <formula>AND(OR(D45=$M$6,D45=$O$6),AND(NOT(ISBLANK($M$6)),NOT(ISBLANK(D45)),NOT(D45=0)))</formula>
    </cfRule>
    <cfRule type="expression" dxfId="1526" priority="342">
      <formula>AND(OR(D45=$M$5,D45=$O$5),AND(NOT(ISBLANK($M$5)),NOT(ISBLANK(D45)),NOT(D45=0)))</formula>
    </cfRule>
    <cfRule type="expression" dxfId="1525" priority="343">
      <formula>AND(OR(D45=$M$4,D45=$O$4),AND(NOT(ISBLANK($M$4)),NOT(ISBLANK(D45)),NOT(D45=0)))</formula>
    </cfRule>
    <cfRule type="cellIs" dxfId="1524" priority="344" operator="equal">
      <formula>0</formula>
    </cfRule>
  </conditionalFormatting>
  <conditionalFormatting sqref="L45">
    <cfRule type="expression" dxfId="1523" priority="329">
      <formula>AND(OR(L45=$M$10,L45=$O$10),AND(NOT(ISBLANK($M$10)),NOT(ISBLANK(L45)),NOT(L45=0)))</formula>
    </cfRule>
    <cfRule type="expression" dxfId="1522" priority="330">
      <formula>AND(OR(L45=$M$9,L45=$O$9),AND(NOT(ISBLANK($M$9)),NOT(ISBLANK(L45)),NOT(L45=0)))</formula>
    </cfRule>
    <cfRule type="expression" dxfId="1521" priority="331">
      <formula>AND(OR(L45=$M$8,L45=$O$8),AND(NOT(ISBLANK($M$8)),NOT(ISBLANK(L45)),NOT(L45=0)))</formula>
    </cfRule>
    <cfRule type="expression" dxfId="1520" priority="332">
      <formula>AND(OR(L45=$M$7,L45=$O$7),AND(NOT(ISBLANK($M$7)),NOT(ISBLANK(L45)),NOT(L45=0)))</formula>
    </cfRule>
    <cfRule type="expression" dxfId="1519" priority="333">
      <formula>AND(OR(L45=$M$6,L45=$O$6),AND(NOT(ISBLANK($M$6)),NOT(ISBLANK(L45)),NOT(L45=0)))</formula>
    </cfRule>
    <cfRule type="expression" dxfId="1518" priority="334">
      <formula>AND(OR(L45=$M$5,L45=$O$5),AND(NOT(ISBLANK($M$5)),NOT(ISBLANK(L45)),NOT(L45=0)))</formula>
    </cfRule>
    <cfRule type="expression" dxfId="1517" priority="335">
      <formula>AND(OR(L45=$M$4,L45=$O$4),AND(NOT(ISBLANK($M$4)),NOT(ISBLANK(L45)),NOT(L45=0)))</formula>
    </cfRule>
    <cfRule type="cellIs" dxfId="1516" priority="336" operator="equal">
      <formula>0</formula>
    </cfRule>
  </conditionalFormatting>
  <conditionalFormatting sqref="T45">
    <cfRule type="expression" dxfId="1515" priority="321">
      <formula>AND(OR(T45=$M$10,T45=$O$10),AND(NOT(ISBLANK($M$10)),NOT(ISBLANK(T45)),NOT(T45=0)))</formula>
    </cfRule>
    <cfRule type="expression" dxfId="1514" priority="322">
      <formula>AND(OR(T45=$M$9,T45=$O$9),AND(NOT(ISBLANK($M$9)),NOT(ISBLANK(T45)),NOT(T45=0)))</formula>
    </cfRule>
    <cfRule type="expression" dxfId="1513" priority="323">
      <formula>AND(OR(T45=$M$8,T45=$O$8),AND(NOT(ISBLANK($M$8)),NOT(ISBLANK(T45)),NOT(T45=0)))</formula>
    </cfRule>
    <cfRule type="expression" dxfId="1512" priority="324">
      <formula>AND(OR(T45=$M$7,T45=$O$7),AND(NOT(ISBLANK($M$7)),NOT(ISBLANK(T45)),NOT(T45=0)))</formula>
    </cfRule>
    <cfRule type="expression" dxfId="1511" priority="325">
      <formula>AND(OR(T45=$M$6,T45=$O$6),AND(NOT(ISBLANK($M$6)),NOT(ISBLANK(T45)),NOT(T45=0)))</formula>
    </cfRule>
    <cfRule type="expression" dxfId="1510" priority="326">
      <formula>AND(OR(T45=$M$5,T45=$O$5),AND(NOT(ISBLANK($M$5)),NOT(ISBLANK(T45)),NOT(T45=0)))</formula>
    </cfRule>
    <cfRule type="expression" dxfId="1509" priority="327">
      <formula>AND(OR(T45=$M$4,T45=$O$4),AND(NOT(ISBLANK($M$4)),NOT(ISBLANK(T45)),NOT(T45=0)))</formula>
    </cfRule>
    <cfRule type="cellIs" dxfId="1508" priority="328" operator="equal">
      <formula>0</formula>
    </cfRule>
  </conditionalFormatting>
  <conditionalFormatting sqref="W40">
    <cfRule type="expression" dxfId="1507" priority="313">
      <formula>AND(OR(W40=$M$10,W40=$O$10),AND(NOT(ISBLANK($M$10)),NOT(ISBLANK(W40)),NOT(W40=0)))</formula>
    </cfRule>
    <cfRule type="expression" dxfId="1506" priority="314">
      <formula>AND(OR(W40=$M$9,W40=$O$9),AND(NOT(ISBLANK($M$9)),NOT(ISBLANK(W40)),NOT(W40=0)))</formula>
    </cfRule>
    <cfRule type="expression" dxfId="1505" priority="315">
      <formula>AND(OR(W40=$M$8,W40=$O$8),AND(NOT(ISBLANK($M$8)),NOT(ISBLANK(W40)),NOT(W40=0)))</formula>
    </cfRule>
    <cfRule type="expression" dxfId="1504" priority="316">
      <formula>AND(OR(W40=$M$7,W40=$O$7),AND(NOT(ISBLANK($M$7)),NOT(ISBLANK(W40)),NOT(W40=0)))</formula>
    </cfRule>
    <cfRule type="expression" dxfId="1503" priority="317">
      <formula>AND(OR(W40=$M$6,W40=$O$6),AND(NOT(ISBLANK($M$6)),NOT(ISBLANK(W40)),NOT(W40=0)))</formula>
    </cfRule>
    <cfRule type="expression" dxfId="1502" priority="318">
      <formula>AND(OR(W40=$M$5,W40=$O$5),AND(NOT(ISBLANK($M$5)),NOT(ISBLANK(W40)),NOT(W40=0)))</formula>
    </cfRule>
    <cfRule type="expression" dxfId="1501" priority="319">
      <formula>AND(OR(W40=$M$4,W40=$O$4),AND(NOT(ISBLANK($M$4)),NOT(ISBLANK(W40)),NOT(W40=0)))</formula>
    </cfRule>
    <cfRule type="cellIs" dxfId="1500" priority="320" operator="equal">
      <formula>0</formula>
    </cfRule>
  </conditionalFormatting>
  <conditionalFormatting sqref="C36:I36 C43:H43 C32 E32:I32 P32:Q32 C33:I34 C35 D37:I37 D39:I40 U40:V40 P35:Q35 P38:Q38 P41:Q41 K39:Q40 K32 K33:Q34 K43:P43 K36:Q37 R32:S43 U42:V43 X32:Y40 X41:X43 Y41:Y44 Q42:Q44 K42 M42:P42 C37:C42 E42:H42">
    <cfRule type="expression" dxfId="1499" priority="305">
      <formula>AND(OR(C32=$M$10,C32=$O$10),AND(NOT(ISBLANK($M$10)),NOT(ISBLANK(C32)),NOT(C32=0)))</formula>
    </cfRule>
    <cfRule type="expression" dxfId="1498" priority="306">
      <formula>AND(OR(C32=$M$9,C32=$O$9),AND(NOT(ISBLANK($M$9)),NOT(ISBLANK(C32)),NOT(C32=0)))</formula>
    </cfRule>
    <cfRule type="expression" dxfId="1497" priority="307">
      <formula>AND(OR(C32=$M$8,C32=$O$8),AND(NOT(ISBLANK($M$8)),NOT(ISBLANK(C32)),NOT(C32=0)))</formula>
    </cfRule>
    <cfRule type="expression" dxfId="1496" priority="308">
      <formula>AND(OR(C32=$M$7,C32=$O$7),AND(NOT(ISBLANK($M$7)),NOT(ISBLANK(C32)),NOT(C32=0)))</formula>
    </cfRule>
    <cfRule type="expression" dxfId="1495" priority="309">
      <formula>AND(OR(C32=$M$6,C32=$O$6),AND(NOT(ISBLANK($M$6)),NOT(ISBLANK(C32)),NOT(C32=0)))</formula>
    </cfRule>
    <cfRule type="expression" dxfId="1494" priority="310">
      <formula>AND(OR(C32=$M$5,C32=$O$5),AND(NOT(ISBLANK($M$5)),NOT(ISBLANK(C32)),NOT(C32=0)))</formula>
    </cfRule>
    <cfRule type="expression" dxfId="1493" priority="311">
      <formula>AND(OR(C32=$M$4,C32=$O$4),AND(NOT(ISBLANK($M$4)),NOT(ISBLANK(C32)),NOT(C32=0)))</formula>
    </cfRule>
    <cfRule type="cellIs" dxfId="1492" priority="312" operator="equal">
      <formula>0</formula>
    </cfRule>
  </conditionalFormatting>
  <conditionalFormatting sqref="D32">
    <cfRule type="expression" dxfId="1491" priority="297">
      <formula>AND(OR(D32=$M$10,D32=$O$10),AND(NOT(ISBLANK($M$10)),NOT(ISBLANK(D32)),NOT(D32=0)))</formula>
    </cfRule>
    <cfRule type="expression" dxfId="1490" priority="298">
      <formula>AND(OR(D32=$M$9,D32=$O$9),AND(NOT(ISBLANK($M$9)),NOT(ISBLANK(D32)),NOT(D32=0)))</formula>
    </cfRule>
    <cfRule type="expression" dxfId="1489" priority="299">
      <formula>AND(OR(D32=$M$8,D32=$O$8),AND(NOT(ISBLANK($M$8)),NOT(ISBLANK(D32)),NOT(D32=0)))</formula>
    </cfRule>
    <cfRule type="expression" dxfId="1488" priority="300">
      <formula>AND(OR(D32=$M$7,D32=$O$7),AND(NOT(ISBLANK($M$7)),NOT(ISBLANK(D32)),NOT(D32=0)))</formula>
    </cfRule>
    <cfRule type="expression" dxfId="1487" priority="301">
      <formula>AND(OR(D32=$M$6,D32=$O$6),AND(NOT(ISBLANK($M$6)),NOT(ISBLANK(D32)),NOT(D32=0)))</formula>
    </cfRule>
    <cfRule type="expression" dxfId="1486" priority="302">
      <formula>AND(OR(D32=$M$5,D32=$O$5),AND(NOT(ISBLANK($M$5)),NOT(ISBLANK(D32)),NOT(D32=0)))</formula>
    </cfRule>
    <cfRule type="expression" dxfId="1485" priority="303">
      <formula>AND(OR(D32=$M$4,D32=$O$4),AND(NOT(ISBLANK($M$4)),NOT(ISBLANK(D32)),NOT(D32=0)))</formula>
    </cfRule>
    <cfRule type="cellIs" dxfId="1484" priority="304" operator="equal">
      <formula>0</formula>
    </cfRule>
  </conditionalFormatting>
  <conditionalFormatting sqref="M32:O32">
    <cfRule type="expression" dxfId="1483" priority="289">
      <formula>AND(OR(M32=$M$10,M32=$O$10),AND(NOT(ISBLANK($M$10)),NOT(ISBLANK(M32)),NOT(M32=0)))</formula>
    </cfRule>
    <cfRule type="expression" dxfId="1482" priority="290">
      <formula>AND(OR(M32=$M$9,M32=$O$9),AND(NOT(ISBLANK($M$9)),NOT(ISBLANK(M32)),NOT(M32=0)))</formula>
    </cfRule>
    <cfRule type="expression" dxfId="1481" priority="291">
      <formula>AND(OR(M32=$M$8,M32=$O$8),AND(NOT(ISBLANK($M$8)),NOT(ISBLANK(M32)),NOT(M32=0)))</formula>
    </cfRule>
    <cfRule type="expression" dxfId="1480" priority="292">
      <formula>AND(OR(M32=$M$7,M32=$O$7),AND(NOT(ISBLANK($M$7)),NOT(ISBLANK(M32)),NOT(M32=0)))</formula>
    </cfRule>
    <cfRule type="expression" dxfId="1479" priority="293">
      <formula>AND(OR(M32=$M$6,M32=$O$6),AND(NOT(ISBLANK($M$6)),NOT(ISBLANK(M32)),NOT(M32=0)))</formula>
    </cfRule>
    <cfRule type="expression" dxfId="1478" priority="294">
      <formula>AND(OR(M32=$M$5,M32=$O$5),AND(NOT(ISBLANK($M$5)),NOT(ISBLANK(M32)),NOT(M32=0)))</formula>
    </cfRule>
    <cfRule type="expression" dxfId="1477" priority="295">
      <formula>AND(OR(M32=$M$4,M32=$O$4),AND(NOT(ISBLANK($M$4)),NOT(ISBLANK(M32)),NOT(M32=0)))</formula>
    </cfRule>
    <cfRule type="cellIs" dxfId="1476" priority="296" operator="equal">
      <formula>0</formula>
    </cfRule>
  </conditionalFormatting>
  <conditionalFormatting sqref="L32">
    <cfRule type="expression" dxfId="1475" priority="281">
      <formula>AND(OR(L32=$M$10,L32=$O$10),AND(NOT(ISBLANK($M$10)),NOT(ISBLANK(L32)),NOT(L32=0)))</formula>
    </cfRule>
    <cfRule type="expression" dxfId="1474" priority="282">
      <formula>AND(OR(L32=$M$9,L32=$O$9),AND(NOT(ISBLANK($M$9)),NOT(ISBLANK(L32)),NOT(L32=0)))</formula>
    </cfRule>
    <cfRule type="expression" dxfId="1473" priority="283">
      <formula>AND(OR(L32=$M$8,L32=$O$8),AND(NOT(ISBLANK($M$8)),NOT(ISBLANK(L32)),NOT(L32=0)))</formula>
    </cfRule>
    <cfRule type="expression" dxfId="1472" priority="284">
      <formula>AND(OR(L32=$M$7,L32=$O$7),AND(NOT(ISBLANK($M$7)),NOT(ISBLANK(L32)),NOT(L32=0)))</formula>
    </cfRule>
    <cfRule type="expression" dxfId="1471" priority="285">
      <formula>AND(OR(L32=$M$6,L32=$O$6),AND(NOT(ISBLANK($M$6)),NOT(ISBLANK(L32)),NOT(L32=0)))</formula>
    </cfRule>
    <cfRule type="expression" dxfId="1470" priority="286">
      <formula>AND(OR(L32=$M$5,L32=$O$5),AND(NOT(ISBLANK($M$5)),NOT(ISBLANK(L32)),NOT(L32=0)))</formula>
    </cfRule>
    <cfRule type="expression" dxfId="1469" priority="287">
      <formula>AND(OR(L32=$M$4,L32=$O$4),AND(NOT(ISBLANK($M$4)),NOT(ISBLANK(L32)),NOT(L32=0)))</formula>
    </cfRule>
    <cfRule type="cellIs" dxfId="1468" priority="288" operator="equal">
      <formula>0</formula>
    </cfRule>
  </conditionalFormatting>
  <conditionalFormatting sqref="E35:I35 K35">
    <cfRule type="expression" dxfId="1467" priority="273">
      <formula>AND(OR(E35=$M$10,E35=$O$10),AND(NOT(ISBLANK($M$10)),NOT(ISBLANK(E35)),NOT(E35=0)))</formula>
    </cfRule>
    <cfRule type="expression" dxfId="1466" priority="274">
      <formula>AND(OR(E35=$M$9,E35=$O$9),AND(NOT(ISBLANK($M$9)),NOT(ISBLANK(E35)),NOT(E35=0)))</formula>
    </cfRule>
    <cfRule type="expression" dxfId="1465" priority="275">
      <formula>AND(OR(E35=$M$8,E35=$O$8),AND(NOT(ISBLANK($M$8)),NOT(ISBLANK(E35)),NOT(E35=0)))</formula>
    </cfRule>
    <cfRule type="expression" dxfId="1464" priority="276">
      <formula>AND(OR(E35=$M$7,E35=$O$7),AND(NOT(ISBLANK($M$7)),NOT(ISBLANK(E35)),NOT(E35=0)))</formula>
    </cfRule>
    <cfRule type="expression" dxfId="1463" priority="277">
      <formula>AND(OR(E35=$M$6,E35=$O$6),AND(NOT(ISBLANK($M$6)),NOT(ISBLANK(E35)),NOT(E35=0)))</formula>
    </cfRule>
    <cfRule type="expression" dxfId="1462" priority="278">
      <formula>AND(OR(E35=$M$5,E35=$O$5),AND(NOT(ISBLANK($M$5)),NOT(ISBLANK(E35)),NOT(E35=0)))</formula>
    </cfRule>
    <cfRule type="expression" dxfId="1461" priority="279">
      <formula>AND(OR(E35=$M$4,E35=$O$4),AND(NOT(ISBLANK($M$4)),NOT(ISBLANK(E35)),NOT(E35=0)))</formula>
    </cfRule>
    <cfRule type="cellIs" dxfId="1460" priority="280" operator="equal">
      <formula>0</formula>
    </cfRule>
  </conditionalFormatting>
  <conditionalFormatting sqref="D35">
    <cfRule type="expression" dxfId="1459" priority="265">
      <formula>AND(OR(D35=$M$10,D35=$O$10),AND(NOT(ISBLANK($M$10)),NOT(ISBLANK(D35)),NOT(D35=0)))</formula>
    </cfRule>
    <cfRule type="expression" dxfId="1458" priority="266">
      <formula>AND(OR(D35=$M$9,D35=$O$9),AND(NOT(ISBLANK($M$9)),NOT(ISBLANK(D35)),NOT(D35=0)))</formula>
    </cfRule>
    <cfRule type="expression" dxfId="1457" priority="267">
      <formula>AND(OR(D35=$M$8,D35=$O$8),AND(NOT(ISBLANK($M$8)),NOT(ISBLANK(D35)),NOT(D35=0)))</formula>
    </cfRule>
    <cfRule type="expression" dxfId="1456" priority="268">
      <formula>AND(OR(D35=$M$7,D35=$O$7),AND(NOT(ISBLANK($M$7)),NOT(ISBLANK(D35)),NOT(D35=0)))</formula>
    </cfRule>
    <cfRule type="expression" dxfId="1455" priority="269">
      <formula>AND(OR(D35=$M$6,D35=$O$6),AND(NOT(ISBLANK($M$6)),NOT(ISBLANK(D35)),NOT(D35=0)))</formula>
    </cfRule>
    <cfRule type="expression" dxfId="1454" priority="270">
      <formula>AND(OR(D35=$M$5,D35=$O$5),AND(NOT(ISBLANK($M$5)),NOT(ISBLANK(D35)),NOT(D35=0)))</formula>
    </cfRule>
    <cfRule type="expression" dxfId="1453" priority="271">
      <formula>AND(OR(D35=$M$4,D35=$O$4),AND(NOT(ISBLANK($M$4)),NOT(ISBLANK(D35)),NOT(D35=0)))</formula>
    </cfRule>
    <cfRule type="cellIs" dxfId="1452" priority="272" operator="equal">
      <formula>0</formula>
    </cfRule>
  </conditionalFormatting>
  <conditionalFormatting sqref="M35:O35">
    <cfRule type="expression" dxfId="1451" priority="257">
      <formula>AND(OR(M35=$M$10,M35=$O$10),AND(NOT(ISBLANK($M$10)),NOT(ISBLANK(M35)),NOT(M35=0)))</formula>
    </cfRule>
    <cfRule type="expression" dxfId="1450" priority="258">
      <formula>AND(OR(M35=$M$9,M35=$O$9),AND(NOT(ISBLANK($M$9)),NOT(ISBLANK(M35)),NOT(M35=0)))</formula>
    </cfRule>
    <cfRule type="expression" dxfId="1449" priority="259">
      <formula>AND(OR(M35=$M$8,M35=$O$8),AND(NOT(ISBLANK($M$8)),NOT(ISBLANK(M35)),NOT(M35=0)))</formula>
    </cfRule>
    <cfRule type="expression" dxfId="1448" priority="260">
      <formula>AND(OR(M35=$M$7,M35=$O$7),AND(NOT(ISBLANK($M$7)),NOT(ISBLANK(M35)),NOT(M35=0)))</formula>
    </cfRule>
    <cfRule type="expression" dxfId="1447" priority="261">
      <formula>AND(OR(M35=$M$6,M35=$O$6),AND(NOT(ISBLANK($M$6)),NOT(ISBLANK(M35)),NOT(M35=0)))</formula>
    </cfRule>
    <cfRule type="expression" dxfId="1446" priority="262">
      <formula>AND(OR(M35=$M$5,M35=$O$5),AND(NOT(ISBLANK($M$5)),NOT(ISBLANK(M35)),NOT(M35=0)))</formula>
    </cfRule>
    <cfRule type="expression" dxfId="1445" priority="263">
      <formula>AND(OR(M35=$M$4,M35=$O$4),AND(NOT(ISBLANK($M$4)),NOT(ISBLANK(M35)),NOT(M35=0)))</formula>
    </cfRule>
    <cfRule type="cellIs" dxfId="1444" priority="264" operator="equal">
      <formula>0</formula>
    </cfRule>
  </conditionalFormatting>
  <conditionalFormatting sqref="L35">
    <cfRule type="expression" dxfId="1443" priority="249">
      <formula>AND(OR(L35=$M$10,L35=$O$10),AND(NOT(ISBLANK($M$10)),NOT(ISBLANK(L35)),NOT(L35=0)))</formula>
    </cfRule>
    <cfRule type="expression" dxfId="1442" priority="250">
      <formula>AND(OR(L35=$M$9,L35=$O$9),AND(NOT(ISBLANK($M$9)),NOT(ISBLANK(L35)),NOT(L35=0)))</formula>
    </cfRule>
    <cfRule type="expression" dxfId="1441" priority="251">
      <formula>AND(OR(L35=$M$8,L35=$O$8),AND(NOT(ISBLANK($M$8)),NOT(ISBLANK(L35)),NOT(L35=0)))</formula>
    </cfRule>
    <cfRule type="expression" dxfId="1440" priority="252">
      <formula>AND(OR(L35=$M$7,L35=$O$7),AND(NOT(ISBLANK($M$7)),NOT(ISBLANK(L35)),NOT(L35=0)))</formula>
    </cfRule>
    <cfRule type="expression" dxfId="1439" priority="253">
      <formula>AND(OR(L35=$M$6,L35=$O$6),AND(NOT(ISBLANK($M$6)),NOT(ISBLANK(L35)),NOT(L35=0)))</formula>
    </cfRule>
    <cfRule type="expression" dxfId="1438" priority="254">
      <formula>AND(OR(L35=$M$5,L35=$O$5),AND(NOT(ISBLANK($M$5)),NOT(ISBLANK(L35)),NOT(L35=0)))</formula>
    </cfRule>
    <cfRule type="expression" dxfId="1437" priority="255">
      <formula>AND(OR(L35=$M$4,L35=$O$4),AND(NOT(ISBLANK($M$4)),NOT(ISBLANK(L35)),NOT(L35=0)))</formula>
    </cfRule>
    <cfRule type="cellIs" dxfId="1436" priority="256" operator="equal">
      <formula>0</formula>
    </cfRule>
  </conditionalFormatting>
  <conditionalFormatting sqref="E38:I38 K38">
    <cfRule type="expression" dxfId="1435" priority="241">
      <formula>AND(OR(E38=$M$10,E38=$O$10),AND(NOT(ISBLANK($M$10)),NOT(ISBLANK(E38)),NOT(E38=0)))</formula>
    </cfRule>
    <cfRule type="expression" dxfId="1434" priority="242">
      <formula>AND(OR(E38=$M$9,E38=$O$9),AND(NOT(ISBLANK($M$9)),NOT(ISBLANK(E38)),NOT(E38=0)))</formula>
    </cfRule>
    <cfRule type="expression" dxfId="1433" priority="243">
      <formula>AND(OR(E38=$M$8,E38=$O$8),AND(NOT(ISBLANK($M$8)),NOT(ISBLANK(E38)),NOT(E38=0)))</formula>
    </cfRule>
    <cfRule type="expression" dxfId="1432" priority="244">
      <formula>AND(OR(E38=$M$7,E38=$O$7),AND(NOT(ISBLANK($M$7)),NOT(ISBLANK(E38)),NOT(E38=0)))</formula>
    </cfRule>
    <cfRule type="expression" dxfId="1431" priority="245">
      <formula>AND(OR(E38=$M$6,E38=$O$6),AND(NOT(ISBLANK($M$6)),NOT(ISBLANK(E38)),NOT(E38=0)))</formula>
    </cfRule>
    <cfRule type="expression" dxfId="1430" priority="246">
      <formula>AND(OR(E38=$M$5,E38=$O$5),AND(NOT(ISBLANK($M$5)),NOT(ISBLANK(E38)),NOT(E38=0)))</formula>
    </cfRule>
    <cfRule type="expression" dxfId="1429" priority="247">
      <formula>AND(OR(E38=$M$4,E38=$O$4),AND(NOT(ISBLANK($M$4)),NOT(ISBLANK(E38)),NOT(E38=0)))</formula>
    </cfRule>
    <cfRule type="cellIs" dxfId="1428" priority="248" operator="equal">
      <formula>0</formula>
    </cfRule>
  </conditionalFormatting>
  <conditionalFormatting sqref="D38">
    <cfRule type="expression" dxfId="1427" priority="233">
      <formula>AND(OR(D38=$M$10,D38=$O$10),AND(NOT(ISBLANK($M$10)),NOT(ISBLANK(D38)),NOT(D38=0)))</formula>
    </cfRule>
    <cfRule type="expression" dxfId="1426" priority="234">
      <formula>AND(OR(D38=$M$9,D38=$O$9),AND(NOT(ISBLANK($M$9)),NOT(ISBLANK(D38)),NOT(D38=0)))</formula>
    </cfRule>
    <cfRule type="expression" dxfId="1425" priority="235">
      <formula>AND(OR(D38=$M$8,D38=$O$8),AND(NOT(ISBLANK($M$8)),NOT(ISBLANK(D38)),NOT(D38=0)))</formula>
    </cfRule>
    <cfRule type="expression" dxfId="1424" priority="236">
      <formula>AND(OR(D38=$M$7,D38=$O$7),AND(NOT(ISBLANK($M$7)),NOT(ISBLANK(D38)),NOT(D38=0)))</formula>
    </cfRule>
    <cfRule type="expression" dxfId="1423" priority="237">
      <formula>AND(OR(D38=$M$6,D38=$O$6),AND(NOT(ISBLANK($M$6)),NOT(ISBLANK(D38)),NOT(D38=0)))</formula>
    </cfRule>
    <cfRule type="expression" dxfId="1422" priority="238">
      <formula>AND(OR(D38=$M$5,D38=$O$5),AND(NOT(ISBLANK($M$5)),NOT(ISBLANK(D38)),NOT(D38=0)))</formula>
    </cfRule>
    <cfRule type="expression" dxfId="1421" priority="239">
      <formula>AND(OR(D38=$M$4,D38=$O$4),AND(NOT(ISBLANK($M$4)),NOT(ISBLANK(D38)),NOT(D38=0)))</formula>
    </cfRule>
    <cfRule type="cellIs" dxfId="1420" priority="240" operator="equal">
      <formula>0</formula>
    </cfRule>
  </conditionalFormatting>
  <conditionalFormatting sqref="M38:O38">
    <cfRule type="expression" dxfId="1419" priority="225">
      <formula>AND(OR(M38=$M$10,M38=$O$10),AND(NOT(ISBLANK($M$10)),NOT(ISBLANK(M38)),NOT(M38=0)))</formula>
    </cfRule>
    <cfRule type="expression" dxfId="1418" priority="226">
      <formula>AND(OR(M38=$M$9,M38=$O$9),AND(NOT(ISBLANK($M$9)),NOT(ISBLANK(M38)),NOT(M38=0)))</formula>
    </cfRule>
    <cfRule type="expression" dxfId="1417" priority="227">
      <formula>AND(OR(M38=$M$8,M38=$O$8),AND(NOT(ISBLANK($M$8)),NOT(ISBLANK(M38)),NOT(M38=0)))</formula>
    </cfRule>
    <cfRule type="expression" dxfId="1416" priority="228">
      <formula>AND(OR(M38=$M$7,M38=$O$7),AND(NOT(ISBLANK($M$7)),NOT(ISBLANK(M38)),NOT(M38=0)))</formula>
    </cfRule>
    <cfRule type="expression" dxfId="1415" priority="229">
      <formula>AND(OR(M38=$M$6,M38=$O$6),AND(NOT(ISBLANK($M$6)),NOT(ISBLANK(M38)),NOT(M38=0)))</formula>
    </cfRule>
    <cfRule type="expression" dxfId="1414" priority="230">
      <formula>AND(OR(M38=$M$5,M38=$O$5),AND(NOT(ISBLANK($M$5)),NOT(ISBLANK(M38)),NOT(M38=0)))</formula>
    </cfRule>
    <cfRule type="expression" dxfId="1413" priority="231">
      <formula>AND(OR(M38=$M$4,M38=$O$4),AND(NOT(ISBLANK($M$4)),NOT(ISBLANK(M38)),NOT(M38=0)))</formula>
    </cfRule>
    <cfRule type="cellIs" dxfId="1412" priority="232" operator="equal">
      <formula>0</formula>
    </cfRule>
  </conditionalFormatting>
  <conditionalFormatting sqref="L38">
    <cfRule type="expression" dxfId="1411" priority="217">
      <formula>AND(OR(L38=$M$10,L38=$O$10),AND(NOT(ISBLANK($M$10)),NOT(ISBLANK(L38)),NOT(L38=0)))</formula>
    </cfRule>
    <cfRule type="expression" dxfId="1410" priority="218">
      <formula>AND(OR(L38=$M$9,L38=$O$9),AND(NOT(ISBLANK($M$9)),NOT(ISBLANK(L38)),NOT(L38=0)))</formula>
    </cfRule>
    <cfRule type="expression" dxfId="1409" priority="219">
      <formula>AND(OR(L38=$M$8,L38=$O$8),AND(NOT(ISBLANK($M$8)),NOT(ISBLANK(L38)),NOT(L38=0)))</formula>
    </cfRule>
    <cfRule type="expression" dxfId="1408" priority="220">
      <formula>AND(OR(L38=$M$7,L38=$O$7),AND(NOT(ISBLANK($M$7)),NOT(ISBLANK(L38)),NOT(L38=0)))</formula>
    </cfRule>
    <cfRule type="expression" dxfId="1407" priority="221">
      <formula>AND(OR(L38=$M$6,L38=$O$6),AND(NOT(ISBLANK($M$6)),NOT(ISBLANK(L38)),NOT(L38=0)))</formula>
    </cfRule>
    <cfRule type="expression" dxfId="1406" priority="222">
      <formula>AND(OR(L38=$M$5,L38=$O$5),AND(NOT(ISBLANK($M$5)),NOT(ISBLANK(L38)),NOT(L38=0)))</formula>
    </cfRule>
    <cfRule type="expression" dxfId="1405" priority="223">
      <formula>AND(OR(L38=$M$4,L38=$O$4),AND(NOT(ISBLANK($M$4)),NOT(ISBLANK(L38)),NOT(L38=0)))</formula>
    </cfRule>
    <cfRule type="cellIs" dxfId="1404" priority="224" operator="equal">
      <formula>0</formula>
    </cfRule>
  </conditionalFormatting>
  <conditionalFormatting sqref="E41:I41 K41 I42:I44">
    <cfRule type="expression" dxfId="1403" priority="209">
      <formula>AND(OR(E41=$M$10,E41=$O$10),AND(NOT(ISBLANK($M$10)),NOT(ISBLANK(E41)),NOT(E41=0)))</formula>
    </cfRule>
    <cfRule type="expression" dxfId="1402" priority="210">
      <formula>AND(OR(E41=$M$9,E41=$O$9),AND(NOT(ISBLANK($M$9)),NOT(ISBLANK(E41)),NOT(E41=0)))</formula>
    </cfRule>
    <cfRule type="expression" dxfId="1401" priority="211">
      <formula>AND(OR(E41=$M$8,E41=$O$8),AND(NOT(ISBLANK($M$8)),NOT(ISBLANK(E41)),NOT(E41=0)))</formula>
    </cfRule>
    <cfRule type="expression" dxfId="1400" priority="212">
      <formula>AND(OR(E41=$M$7,E41=$O$7),AND(NOT(ISBLANK($M$7)),NOT(ISBLANK(E41)),NOT(E41=0)))</formula>
    </cfRule>
    <cfRule type="expression" dxfId="1399" priority="213">
      <formula>AND(OR(E41=$M$6,E41=$O$6),AND(NOT(ISBLANK($M$6)),NOT(ISBLANK(E41)),NOT(E41=0)))</formula>
    </cfRule>
    <cfRule type="expression" dxfId="1398" priority="214">
      <formula>AND(OR(E41=$M$5,E41=$O$5),AND(NOT(ISBLANK($M$5)),NOT(ISBLANK(E41)),NOT(E41=0)))</formula>
    </cfRule>
    <cfRule type="expression" dxfId="1397" priority="215">
      <formula>AND(OR(E41=$M$4,E41=$O$4),AND(NOT(ISBLANK($M$4)),NOT(ISBLANK(E41)),NOT(E41=0)))</formula>
    </cfRule>
    <cfRule type="cellIs" dxfId="1396" priority="216" operator="equal">
      <formula>0</formula>
    </cfRule>
  </conditionalFormatting>
  <conditionalFormatting sqref="D41:D42">
    <cfRule type="expression" dxfId="1395" priority="201">
      <formula>AND(OR(D41=$M$10,D41=$O$10),AND(NOT(ISBLANK($M$10)),NOT(ISBLANK(D41)),NOT(D41=0)))</formula>
    </cfRule>
    <cfRule type="expression" dxfId="1394" priority="202">
      <formula>AND(OR(D41=$M$9,D41=$O$9),AND(NOT(ISBLANK($M$9)),NOT(ISBLANK(D41)),NOT(D41=0)))</formula>
    </cfRule>
    <cfRule type="expression" dxfId="1393" priority="203">
      <formula>AND(OR(D41=$M$8,D41=$O$8),AND(NOT(ISBLANK($M$8)),NOT(ISBLANK(D41)),NOT(D41=0)))</formula>
    </cfRule>
    <cfRule type="expression" dxfId="1392" priority="204">
      <formula>AND(OR(D41=$M$7,D41=$O$7),AND(NOT(ISBLANK($M$7)),NOT(ISBLANK(D41)),NOT(D41=0)))</formula>
    </cfRule>
    <cfRule type="expression" dxfId="1391" priority="205">
      <formula>AND(OR(D41=$M$6,D41=$O$6),AND(NOT(ISBLANK($M$6)),NOT(ISBLANK(D41)),NOT(D41=0)))</formula>
    </cfRule>
    <cfRule type="expression" dxfId="1390" priority="206">
      <formula>AND(OR(D41=$M$5,D41=$O$5),AND(NOT(ISBLANK($M$5)),NOT(ISBLANK(D41)),NOT(D41=0)))</formula>
    </cfRule>
    <cfRule type="expression" dxfId="1389" priority="207">
      <formula>AND(OR(D41=$M$4,D41=$O$4),AND(NOT(ISBLANK($M$4)),NOT(ISBLANK(D41)),NOT(D41=0)))</formula>
    </cfRule>
    <cfRule type="cellIs" dxfId="1388" priority="208" operator="equal">
      <formula>0</formula>
    </cfRule>
  </conditionalFormatting>
  <conditionalFormatting sqref="M41:O41">
    <cfRule type="expression" dxfId="1387" priority="193">
      <formula>AND(OR(M41=$M$10,M41=$O$10),AND(NOT(ISBLANK($M$10)),NOT(ISBLANK(M41)),NOT(M41=0)))</formula>
    </cfRule>
    <cfRule type="expression" dxfId="1386" priority="194">
      <formula>AND(OR(M41=$M$9,M41=$O$9),AND(NOT(ISBLANK($M$9)),NOT(ISBLANK(M41)),NOT(M41=0)))</formula>
    </cfRule>
    <cfRule type="expression" dxfId="1385" priority="195">
      <formula>AND(OR(M41=$M$8,M41=$O$8),AND(NOT(ISBLANK($M$8)),NOT(ISBLANK(M41)),NOT(M41=0)))</formula>
    </cfRule>
    <cfRule type="expression" dxfId="1384" priority="196">
      <formula>AND(OR(M41=$M$7,M41=$O$7),AND(NOT(ISBLANK($M$7)),NOT(ISBLANK(M41)),NOT(M41=0)))</formula>
    </cfRule>
    <cfRule type="expression" dxfId="1383" priority="197">
      <formula>AND(OR(M41=$M$6,M41=$O$6),AND(NOT(ISBLANK($M$6)),NOT(ISBLANK(M41)),NOT(M41=0)))</formula>
    </cfRule>
    <cfRule type="expression" dxfId="1382" priority="198">
      <formula>AND(OR(M41=$M$5,M41=$O$5),AND(NOT(ISBLANK($M$5)),NOT(ISBLANK(M41)),NOT(M41=0)))</formula>
    </cfRule>
    <cfRule type="expression" dxfId="1381" priority="199">
      <formula>AND(OR(M41=$M$4,M41=$O$4),AND(NOT(ISBLANK($M$4)),NOT(ISBLANK(M41)),NOT(M41=0)))</formula>
    </cfRule>
    <cfRule type="cellIs" dxfId="1380" priority="200" operator="equal">
      <formula>0</formula>
    </cfRule>
  </conditionalFormatting>
  <conditionalFormatting sqref="W42:W43">
    <cfRule type="expression" dxfId="1379" priority="185">
      <formula>AND(OR(W42=$M$10,W42=$O$10),AND(NOT(ISBLANK($M$10)),NOT(ISBLANK(W42)),NOT(W42=0)))</formula>
    </cfRule>
    <cfRule type="expression" dxfId="1378" priority="186">
      <formula>AND(OR(W42=$M$9,W42=$O$9),AND(NOT(ISBLANK($M$9)),NOT(ISBLANK(W42)),NOT(W42=0)))</formula>
    </cfRule>
    <cfRule type="expression" dxfId="1377" priority="187">
      <formula>AND(OR(W42=$M$8,W42=$O$8),AND(NOT(ISBLANK($M$8)),NOT(ISBLANK(W42)),NOT(W42=0)))</formula>
    </cfRule>
    <cfRule type="expression" dxfId="1376" priority="188">
      <formula>AND(OR(W42=$M$7,W42=$O$7),AND(NOT(ISBLANK($M$7)),NOT(ISBLANK(W42)),NOT(W42=0)))</formula>
    </cfRule>
    <cfRule type="expression" dxfId="1375" priority="189">
      <formula>AND(OR(W42=$M$6,W42=$O$6),AND(NOT(ISBLANK($M$6)),NOT(ISBLANK(W42)),NOT(W42=0)))</formula>
    </cfRule>
    <cfRule type="expression" dxfId="1374" priority="190">
      <formula>AND(OR(W42=$M$5,W42=$O$5),AND(NOT(ISBLANK($M$5)),NOT(ISBLANK(W42)),NOT(W42=0)))</formula>
    </cfRule>
    <cfRule type="expression" dxfId="1373" priority="191">
      <formula>AND(OR(W42=$M$4,W42=$O$4),AND(NOT(ISBLANK($M$4)),NOT(ISBLANK(W42)),NOT(W42=0)))</formula>
    </cfRule>
    <cfRule type="cellIs" dxfId="1372" priority="192" operator="equal">
      <formula>0</formula>
    </cfRule>
  </conditionalFormatting>
  <conditionalFormatting sqref="T38">
    <cfRule type="expression" dxfId="1371" priority="177">
      <formula>AND(OR(T38=$M$10,T38=$O$10),AND(NOT(ISBLANK($M$10)),NOT(ISBLANK(T38)),NOT(T38=0)))</formula>
    </cfRule>
    <cfRule type="expression" dxfId="1370" priority="178">
      <formula>AND(OR(T38=$M$9,T38=$O$9),AND(NOT(ISBLANK($M$9)),NOT(ISBLANK(T38)),NOT(T38=0)))</formula>
    </cfRule>
    <cfRule type="expression" dxfId="1369" priority="179">
      <formula>AND(OR(T38=$M$8,T38=$O$8),AND(NOT(ISBLANK($M$8)),NOT(ISBLANK(T38)),NOT(T38=0)))</formula>
    </cfRule>
    <cfRule type="expression" dxfId="1368" priority="180">
      <formula>AND(OR(T38=$M$7,T38=$O$7),AND(NOT(ISBLANK($M$7)),NOT(ISBLANK(T38)),NOT(T38=0)))</formula>
    </cfRule>
    <cfRule type="expression" dxfId="1367" priority="181">
      <formula>AND(OR(T38=$M$6,T38=$O$6),AND(NOT(ISBLANK($M$6)),NOT(ISBLANK(T38)),NOT(T38=0)))</formula>
    </cfRule>
    <cfRule type="expression" dxfId="1366" priority="182">
      <formula>AND(OR(T38=$M$5,T38=$O$5),AND(NOT(ISBLANK($M$5)),NOT(ISBLANK(T38)),NOT(T38=0)))</formula>
    </cfRule>
    <cfRule type="expression" dxfId="1365" priority="183">
      <formula>AND(OR(T38=$M$4,T38=$O$4),AND(NOT(ISBLANK($M$4)),NOT(ISBLANK(T38)),NOT(T38=0)))</formula>
    </cfRule>
    <cfRule type="cellIs" dxfId="1364" priority="184" operator="equal">
      <formula>0</formula>
    </cfRule>
  </conditionalFormatting>
  <conditionalFormatting sqref="W38">
    <cfRule type="expression" dxfId="1363" priority="169">
      <formula>AND(OR(W38=$M$10,W38=$O$10),AND(NOT(ISBLANK($M$10)),NOT(ISBLANK(W38)),NOT(W38=0)))</formula>
    </cfRule>
    <cfRule type="expression" dxfId="1362" priority="170">
      <formula>AND(OR(W38=$M$9,W38=$O$9),AND(NOT(ISBLANK($M$9)),NOT(ISBLANK(W38)),NOT(W38=0)))</formula>
    </cfRule>
    <cfRule type="expression" dxfId="1361" priority="171">
      <formula>AND(OR(W38=$M$8,W38=$O$8),AND(NOT(ISBLANK($M$8)),NOT(ISBLANK(W38)),NOT(W38=0)))</formula>
    </cfRule>
    <cfRule type="expression" dxfId="1360" priority="172">
      <formula>AND(OR(W38=$M$7,W38=$O$7),AND(NOT(ISBLANK($M$7)),NOT(ISBLANK(W38)),NOT(W38=0)))</formula>
    </cfRule>
    <cfRule type="expression" dxfId="1359" priority="173">
      <formula>AND(OR(W38=$M$6,W38=$O$6),AND(NOT(ISBLANK($M$6)),NOT(ISBLANK(W38)),NOT(W38=0)))</formula>
    </cfRule>
    <cfRule type="expression" dxfId="1358" priority="174">
      <formula>AND(OR(W38=$M$5,W38=$O$5),AND(NOT(ISBLANK($M$5)),NOT(ISBLANK(W38)),NOT(W38=0)))</formula>
    </cfRule>
    <cfRule type="expression" dxfId="1357" priority="175">
      <formula>AND(OR(W38=$M$4,W38=$O$4),AND(NOT(ISBLANK($M$4)),NOT(ISBLANK(W38)),NOT(W38=0)))</formula>
    </cfRule>
    <cfRule type="cellIs" dxfId="1356" priority="176" operator="equal">
      <formula>0</formula>
    </cfRule>
  </conditionalFormatting>
  <conditionalFormatting sqref="U38:V38">
    <cfRule type="expression" dxfId="1355" priority="161">
      <formula>AND(OR(U38=$M$10,U38=$O$10),AND(NOT(ISBLANK($M$10)),NOT(ISBLANK(U38)),NOT(U38=0)))</formula>
    </cfRule>
    <cfRule type="expression" dxfId="1354" priority="162">
      <formula>AND(OR(U38=$M$9,U38=$O$9),AND(NOT(ISBLANK($M$9)),NOT(ISBLANK(U38)),NOT(U38=0)))</formula>
    </cfRule>
    <cfRule type="expression" dxfId="1353" priority="163">
      <formula>AND(OR(U38=$M$8,U38=$O$8),AND(NOT(ISBLANK($M$8)),NOT(ISBLANK(U38)),NOT(U38=0)))</formula>
    </cfRule>
    <cfRule type="expression" dxfId="1352" priority="164">
      <formula>AND(OR(U38=$M$7,U38=$O$7),AND(NOT(ISBLANK($M$7)),NOT(ISBLANK(U38)),NOT(U38=0)))</formula>
    </cfRule>
    <cfRule type="expression" dxfId="1351" priority="165">
      <formula>AND(OR(U38=$M$6,U38=$O$6),AND(NOT(ISBLANK($M$6)),NOT(ISBLANK(U38)),NOT(U38=0)))</formula>
    </cfRule>
    <cfRule type="expression" dxfId="1350" priority="166">
      <formula>AND(OR(U38=$M$5,U38=$O$5),AND(NOT(ISBLANK($M$5)),NOT(ISBLANK(U38)),NOT(U38=0)))</formula>
    </cfRule>
    <cfRule type="expression" dxfId="1349" priority="167">
      <formula>AND(OR(U38=$M$4,U38=$O$4),AND(NOT(ISBLANK($M$4)),NOT(ISBLANK(U38)),NOT(U38=0)))</formula>
    </cfRule>
    <cfRule type="cellIs" dxfId="1348" priority="168" operator="equal">
      <formula>0</formula>
    </cfRule>
  </conditionalFormatting>
  <conditionalFormatting sqref="U34:W34">
    <cfRule type="expression" dxfId="1347" priority="153">
      <formula>AND(OR(U34=$M$10,U34=$O$10),AND(NOT(ISBLANK($M$10)),NOT(ISBLANK(U34)),NOT(U34=0)))</formula>
    </cfRule>
    <cfRule type="expression" dxfId="1346" priority="154">
      <formula>AND(OR(U34=$M$9,U34=$O$9),AND(NOT(ISBLANK($M$9)),NOT(ISBLANK(U34)),NOT(U34=0)))</formula>
    </cfRule>
    <cfRule type="expression" dxfId="1345" priority="155">
      <formula>AND(OR(U34=$M$8,U34=$O$8),AND(NOT(ISBLANK($M$8)),NOT(ISBLANK(U34)),NOT(U34=0)))</formula>
    </cfRule>
    <cfRule type="expression" dxfId="1344" priority="156">
      <formula>AND(OR(U34=$M$7,U34=$O$7),AND(NOT(ISBLANK($M$7)),NOT(ISBLANK(U34)),NOT(U34=0)))</formula>
    </cfRule>
    <cfRule type="expression" dxfId="1343" priority="157">
      <formula>AND(OR(U34=$M$6,U34=$O$6),AND(NOT(ISBLANK($M$6)),NOT(ISBLANK(U34)),NOT(U34=0)))</formula>
    </cfRule>
    <cfRule type="expression" dxfId="1342" priority="158">
      <formula>AND(OR(U34=$M$5,U34=$O$5),AND(NOT(ISBLANK($M$5)),NOT(ISBLANK(U34)),NOT(U34=0)))</formula>
    </cfRule>
    <cfRule type="expression" dxfId="1341" priority="159">
      <formula>AND(OR(U34=$M$4,U34=$O$4),AND(NOT(ISBLANK($M$4)),NOT(ISBLANK(U34)),NOT(U34=0)))</formula>
    </cfRule>
    <cfRule type="cellIs" dxfId="1340" priority="160" operator="equal">
      <formula>0</formula>
    </cfRule>
  </conditionalFormatting>
  <conditionalFormatting sqref="T34">
    <cfRule type="expression" dxfId="1339" priority="145">
      <formula>AND(OR(T34=$M$10,T34=$O$10),AND(NOT(ISBLANK($M$10)),NOT(ISBLANK(T34)),NOT(T34=0)))</formula>
    </cfRule>
    <cfRule type="expression" dxfId="1338" priority="146">
      <formula>AND(OR(T34=$M$9,T34=$O$9),AND(NOT(ISBLANK($M$9)),NOT(ISBLANK(T34)),NOT(T34=0)))</formula>
    </cfRule>
    <cfRule type="expression" dxfId="1337" priority="147">
      <formula>AND(OR(T34=$M$8,T34=$O$8),AND(NOT(ISBLANK($M$8)),NOT(ISBLANK(T34)),NOT(T34=0)))</formula>
    </cfRule>
    <cfRule type="expression" dxfId="1336" priority="148">
      <formula>AND(OR(T34=$M$7,T34=$O$7),AND(NOT(ISBLANK($M$7)),NOT(ISBLANK(T34)),NOT(T34=0)))</formula>
    </cfRule>
    <cfRule type="expression" dxfId="1335" priority="149">
      <formula>AND(OR(T34=$M$6,T34=$O$6),AND(NOT(ISBLANK($M$6)),NOT(ISBLANK(T34)),NOT(T34=0)))</formula>
    </cfRule>
    <cfRule type="expression" dxfId="1334" priority="150">
      <formula>AND(OR(T34=$M$5,T34=$O$5),AND(NOT(ISBLANK($M$5)),NOT(ISBLANK(T34)),NOT(T34=0)))</formula>
    </cfRule>
    <cfRule type="expression" dxfId="1333" priority="151">
      <formula>AND(OR(T34=$M$4,T34=$O$4),AND(NOT(ISBLANK($M$4)),NOT(ISBLANK(T34)),NOT(T34=0)))</formula>
    </cfRule>
    <cfRule type="cellIs" dxfId="1332" priority="152" operator="equal">
      <formula>0</formula>
    </cfRule>
  </conditionalFormatting>
  <conditionalFormatting sqref="T37">
    <cfRule type="expression" dxfId="1331" priority="137">
      <formula>AND(OR(T37=$M$10,T37=$O$10),AND(NOT(ISBLANK($M$10)),NOT(ISBLANK(T37)),NOT(T37=0)))</formula>
    </cfRule>
    <cfRule type="expression" dxfId="1330" priority="138">
      <formula>AND(OR(T37=$M$9,T37=$O$9),AND(NOT(ISBLANK($M$9)),NOT(ISBLANK(T37)),NOT(T37=0)))</formula>
    </cfRule>
    <cfRule type="expression" dxfId="1329" priority="139">
      <formula>AND(OR(T37=$M$8,T37=$O$8),AND(NOT(ISBLANK($M$8)),NOT(ISBLANK(T37)),NOT(T37=0)))</formula>
    </cfRule>
    <cfRule type="expression" dxfId="1328" priority="140">
      <formula>AND(OR(T37=$M$7,T37=$O$7),AND(NOT(ISBLANK($M$7)),NOT(ISBLANK(T37)),NOT(T37=0)))</formula>
    </cfRule>
    <cfRule type="expression" dxfId="1327" priority="141">
      <formula>AND(OR(T37=$M$6,T37=$O$6),AND(NOT(ISBLANK($M$6)),NOT(ISBLANK(T37)),NOT(T37=0)))</formula>
    </cfRule>
    <cfRule type="expression" dxfId="1326" priority="142">
      <formula>AND(OR(T37=$M$5,T37=$O$5),AND(NOT(ISBLANK($M$5)),NOT(ISBLANK(T37)),NOT(T37=0)))</formula>
    </cfRule>
    <cfRule type="expression" dxfId="1325" priority="143">
      <formula>AND(OR(T37=$M$4,T37=$O$4),AND(NOT(ISBLANK($M$4)),NOT(ISBLANK(T37)),NOT(T37=0)))</formula>
    </cfRule>
    <cfRule type="cellIs" dxfId="1324" priority="144" operator="equal">
      <formula>0</formula>
    </cfRule>
  </conditionalFormatting>
  <conditionalFormatting sqref="W37">
    <cfRule type="expression" dxfId="1323" priority="129">
      <formula>AND(OR(W37=$M$10,W37=$O$10),AND(NOT(ISBLANK($M$10)),NOT(ISBLANK(W37)),NOT(W37=0)))</formula>
    </cfRule>
    <cfRule type="expression" dxfId="1322" priority="130">
      <formula>AND(OR(W37=$M$9,W37=$O$9),AND(NOT(ISBLANK($M$9)),NOT(ISBLANK(W37)),NOT(W37=0)))</formula>
    </cfRule>
    <cfRule type="expression" dxfId="1321" priority="131">
      <formula>AND(OR(W37=$M$8,W37=$O$8),AND(NOT(ISBLANK($M$8)),NOT(ISBLANK(W37)),NOT(W37=0)))</formula>
    </cfRule>
    <cfRule type="expression" dxfId="1320" priority="132">
      <formula>AND(OR(W37=$M$7,W37=$O$7),AND(NOT(ISBLANK($M$7)),NOT(ISBLANK(W37)),NOT(W37=0)))</formula>
    </cfRule>
    <cfRule type="expression" dxfId="1319" priority="133">
      <formula>AND(OR(W37=$M$6,W37=$O$6),AND(NOT(ISBLANK($M$6)),NOT(ISBLANK(W37)),NOT(W37=0)))</formula>
    </cfRule>
    <cfRule type="expression" dxfId="1318" priority="134">
      <formula>AND(OR(W37=$M$5,W37=$O$5),AND(NOT(ISBLANK($M$5)),NOT(ISBLANK(W37)),NOT(W37=0)))</formula>
    </cfRule>
    <cfRule type="expression" dxfId="1317" priority="135">
      <formula>AND(OR(W37=$M$4,W37=$O$4),AND(NOT(ISBLANK($M$4)),NOT(ISBLANK(W37)),NOT(W37=0)))</formula>
    </cfRule>
    <cfRule type="cellIs" dxfId="1316" priority="136" operator="equal">
      <formula>0</formula>
    </cfRule>
  </conditionalFormatting>
  <conditionalFormatting sqref="U37:V37">
    <cfRule type="expression" dxfId="1315" priority="121">
      <formula>AND(OR(U37=$M$10,U37=$O$10),AND(NOT(ISBLANK($M$10)),NOT(ISBLANK(U37)),NOT(U37=0)))</formula>
    </cfRule>
    <cfRule type="expression" dxfId="1314" priority="122">
      <formula>AND(OR(U37=$M$9,U37=$O$9),AND(NOT(ISBLANK($M$9)),NOT(ISBLANK(U37)),NOT(U37=0)))</formula>
    </cfRule>
    <cfRule type="expression" dxfId="1313" priority="123">
      <formula>AND(OR(U37=$M$8,U37=$O$8),AND(NOT(ISBLANK($M$8)),NOT(ISBLANK(U37)),NOT(U37=0)))</formula>
    </cfRule>
    <cfRule type="expression" dxfId="1312" priority="124">
      <formula>AND(OR(U37=$M$7,U37=$O$7),AND(NOT(ISBLANK($M$7)),NOT(ISBLANK(U37)),NOT(U37=0)))</formula>
    </cfRule>
    <cfRule type="expression" dxfId="1311" priority="125">
      <formula>AND(OR(U37=$M$6,U37=$O$6),AND(NOT(ISBLANK($M$6)),NOT(ISBLANK(U37)),NOT(U37=0)))</formula>
    </cfRule>
    <cfRule type="expression" dxfId="1310" priority="126">
      <formula>AND(OR(U37=$M$5,U37=$O$5),AND(NOT(ISBLANK($M$5)),NOT(ISBLANK(U37)),NOT(U37=0)))</formula>
    </cfRule>
    <cfRule type="expression" dxfId="1309" priority="127">
      <formula>AND(OR(U37=$M$4,U37=$O$4),AND(NOT(ISBLANK($M$4)),NOT(ISBLANK(U37)),NOT(U37=0)))</formula>
    </cfRule>
    <cfRule type="cellIs" dxfId="1308" priority="128" operator="equal">
      <formula>0</formula>
    </cfRule>
  </conditionalFormatting>
  <conditionalFormatting sqref="T33">
    <cfRule type="expression" dxfId="1307" priority="113">
      <formula>AND(OR(T33=$M$10,T33=$O$10),AND(NOT(ISBLANK($M$10)),NOT(ISBLANK(T33)),NOT(T33=0)))</formula>
    </cfRule>
    <cfRule type="expression" dxfId="1306" priority="114">
      <formula>AND(OR(T33=$M$9,T33=$O$9),AND(NOT(ISBLANK($M$9)),NOT(ISBLANK(T33)),NOT(T33=0)))</formula>
    </cfRule>
    <cfRule type="expression" dxfId="1305" priority="115">
      <formula>AND(OR(T33=$M$8,T33=$O$8),AND(NOT(ISBLANK($M$8)),NOT(ISBLANK(T33)),NOT(T33=0)))</formula>
    </cfRule>
    <cfRule type="expression" dxfId="1304" priority="116">
      <formula>AND(OR(T33=$M$7,T33=$O$7),AND(NOT(ISBLANK($M$7)),NOT(ISBLANK(T33)),NOT(T33=0)))</formula>
    </cfRule>
    <cfRule type="expression" dxfId="1303" priority="117">
      <formula>AND(OR(T33=$M$6,T33=$O$6),AND(NOT(ISBLANK($M$6)),NOT(ISBLANK(T33)),NOT(T33=0)))</formula>
    </cfRule>
    <cfRule type="expression" dxfId="1302" priority="118">
      <formula>AND(OR(T33=$M$5,T33=$O$5),AND(NOT(ISBLANK($M$5)),NOT(ISBLANK(T33)),NOT(T33=0)))</formula>
    </cfRule>
    <cfRule type="expression" dxfId="1301" priority="119">
      <formula>AND(OR(T33=$M$4,T33=$O$4),AND(NOT(ISBLANK($M$4)),NOT(ISBLANK(T33)),NOT(T33=0)))</formula>
    </cfRule>
    <cfRule type="cellIs" dxfId="1300" priority="120" operator="equal">
      <formula>0</formula>
    </cfRule>
  </conditionalFormatting>
  <conditionalFormatting sqref="U33:V33">
    <cfRule type="expression" dxfId="1299" priority="105">
      <formula>AND(OR(U33=$M$10,U33=$O$10),AND(NOT(ISBLANK($M$10)),NOT(ISBLANK(U33)),NOT(U33=0)))</formula>
    </cfRule>
    <cfRule type="expression" dxfId="1298" priority="106">
      <formula>AND(OR(U33=$M$9,U33=$O$9),AND(NOT(ISBLANK($M$9)),NOT(ISBLANK(U33)),NOT(U33=0)))</formula>
    </cfRule>
    <cfRule type="expression" dxfId="1297" priority="107">
      <formula>AND(OR(U33=$M$8,U33=$O$8),AND(NOT(ISBLANK($M$8)),NOT(ISBLANK(U33)),NOT(U33=0)))</formula>
    </cfRule>
    <cfRule type="expression" dxfId="1296" priority="108">
      <formula>AND(OR(U33=$M$7,U33=$O$7),AND(NOT(ISBLANK($M$7)),NOT(ISBLANK(U33)),NOT(U33=0)))</formula>
    </cfRule>
    <cfRule type="expression" dxfId="1295" priority="109">
      <formula>AND(OR(U33=$M$6,U33=$O$6),AND(NOT(ISBLANK($M$6)),NOT(ISBLANK(U33)),NOT(U33=0)))</formula>
    </cfRule>
    <cfRule type="expression" dxfId="1294" priority="110">
      <formula>AND(OR(U33=$M$5,U33=$O$5),AND(NOT(ISBLANK($M$5)),NOT(ISBLANK(U33)),NOT(U33=0)))</formula>
    </cfRule>
    <cfRule type="expression" dxfId="1293" priority="111">
      <formula>AND(OR(U33=$M$4,U33=$O$4),AND(NOT(ISBLANK($M$4)),NOT(ISBLANK(U33)),NOT(U33=0)))</formula>
    </cfRule>
    <cfRule type="cellIs" dxfId="1292" priority="112" operator="equal">
      <formula>0</formula>
    </cfRule>
  </conditionalFormatting>
  <conditionalFormatting sqref="W33">
    <cfRule type="expression" dxfId="1291" priority="97">
      <formula>AND(OR(W33=$M$10,W33=$O$10),AND(NOT(ISBLANK($M$10)),NOT(ISBLANK(W33)),NOT(W33=0)))</formula>
    </cfRule>
    <cfRule type="expression" dxfId="1290" priority="98">
      <formula>AND(OR(W33=$M$9,W33=$O$9),AND(NOT(ISBLANK($M$9)),NOT(ISBLANK(W33)),NOT(W33=0)))</formula>
    </cfRule>
    <cfRule type="expression" dxfId="1289" priority="99">
      <formula>AND(OR(W33=$M$8,W33=$O$8),AND(NOT(ISBLANK($M$8)),NOT(ISBLANK(W33)),NOT(W33=0)))</formula>
    </cfRule>
    <cfRule type="expression" dxfId="1288" priority="100">
      <formula>AND(OR(W33=$M$7,W33=$O$7),AND(NOT(ISBLANK($M$7)),NOT(ISBLANK(W33)),NOT(W33=0)))</formula>
    </cfRule>
    <cfRule type="expression" dxfId="1287" priority="101">
      <formula>AND(OR(W33=$M$6,W33=$O$6),AND(NOT(ISBLANK($M$6)),NOT(ISBLANK(W33)),NOT(W33=0)))</formula>
    </cfRule>
    <cfRule type="expression" dxfId="1286" priority="102">
      <formula>AND(OR(W33=$M$5,W33=$O$5),AND(NOT(ISBLANK($M$5)),NOT(ISBLANK(W33)),NOT(W33=0)))</formula>
    </cfRule>
    <cfRule type="expression" dxfId="1285" priority="103">
      <formula>AND(OR(W33=$M$4,W33=$O$4),AND(NOT(ISBLANK($M$4)),NOT(ISBLANK(W33)),NOT(W33=0)))</formula>
    </cfRule>
    <cfRule type="cellIs" dxfId="1284" priority="104" operator="equal">
      <formula>0</formula>
    </cfRule>
  </conditionalFormatting>
  <conditionalFormatting sqref="U32:V32">
    <cfRule type="expression" dxfId="1283" priority="89">
      <formula>AND(OR(U32=$M$10,U32=$O$10),AND(NOT(ISBLANK($M$10)),NOT(ISBLANK(U32)),NOT(U32=0)))</formula>
    </cfRule>
    <cfRule type="expression" dxfId="1282" priority="90">
      <formula>AND(OR(U32=$M$9,U32=$O$9),AND(NOT(ISBLANK($M$9)),NOT(ISBLANK(U32)),NOT(U32=0)))</formula>
    </cfRule>
    <cfRule type="expression" dxfId="1281" priority="91">
      <formula>AND(OR(U32=$M$8,U32=$O$8),AND(NOT(ISBLANK($M$8)),NOT(ISBLANK(U32)),NOT(U32=0)))</formula>
    </cfRule>
    <cfRule type="expression" dxfId="1280" priority="92">
      <formula>AND(OR(U32=$M$7,U32=$O$7),AND(NOT(ISBLANK($M$7)),NOT(ISBLANK(U32)),NOT(U32=0)))</formula>
    </cfRule>
    <cfRule type="expression" dxfId="1279" priority="93">
      <formula>AND(OR(U32=$M$6,U32=$O$6),AND(NOT(ISBLANK($M$6)),NOT(ISBLANK(U32)),NOT(U32=0)))</formula>
    </cfRule>
    <cfRule type="expression" dxfId="1278" priority="94">
      <formula>AND(OR(U32=$M$5,U32=$O$5),AND(NOT(ISBLANK($M$5)),NOT(ISBLANK(U32)),NOT(U32=0)))</formula>
    </cfRule>
    <cfRule type="expression" dxfId="1277" priority="95">
      <formula>AND(OR(U32=$M$4,U32=$O$4),AND(NOT(ISBLANK($M$4)),NOT(ISBLANK(U32)),NOT(U32=0)))</formula>
    </cfRule>
    <cfRule type="cellIs" dxfId="1276" priority="96" operator="equal">
      <formula>0</formula>
    </cfRule>
  </conditionalFormatting>
  <conditionalFormatting sqref="W32">
    <cfRule type="expression" dxfId="1275" priority="81">
      <formula>AND(OR(W32=$M$10,W32=$O$10),AND(NOT(ISBLANK($M$10)),NOT(ISBLANK(W32)),NOT(W32=0)))</formula>
    </cfRule>
    <cfRule type="expression" dxfId="1274" priority="82">
      <formula>AND(OR(W32=$M$9,W32=$O$9),AND(NOT(ISBLANK($M$9)),NOT(ISBLANK(W32)),NOT(W32=0)))</formula>
    </cfRule>
    <cfRule type="expression" dxfId="1273" priority="83">
      <formula>AND(OR(W32=$M$8,W32=$O$8),AND(NOT(ISBLANK($M$8)),NOT(ISBLANK(W32)),NOT(W32=0)))</formula>
    </cfRule>
    <cfRule type="expression" dxfId="1272" priority="84">
      <formula>AND(OR(W32=$M$7,W32=$O$7),AND(NOT(ISBLANK($M$7)),NOT(ISBLANK(W32)),NOT(W32=0)))</formula>
    </cfRule>
    <cfRule type="expression" dxfId="1271" priority="85">
      <formula>AND(OR(W32=$M$6,W32=$O$6),AND(NOT(ISBLANK($M$6)),NOT(ISBLANK(W32)),NOT(W32=0)))</formula>
    </cfRule>
    <cfRule type="expression" dxfId="1270" priority="86">
      <formula>AND(OR(W32=$M$5,W32=$O$5),AND(NOT(ISBLANK($M$5)),NOT(ISBLANK(W32)),NOT(W32=0)))</formula>
    </cfRule>
    <cfRule type="expression" dxfId="1269" priority="87">
      <formula>AND(OR(W32=$M$4,W32=$O$4),AND(NOT(ISBLANK($M$4)),NOT(ISBLANK(W32)),NOT(W32=0)))</formula>
    </cfRule>
    <cfRule type="cellIs" dxfId="1268" priority="88" operator="equal">
      <formula>0</formula>
    </cfRule>
  </conditionalFormatting>
  <conditionalFormatting sqref="T32">
    <cfRule type="expression" dxfId="1267" priority="73">
      <formula>AND(OR(T32=$M$10,T32=$O$10),AND(NOT(ISBLANK($M$10)),NOT(ISBLANK(T32)),NOT(T32=0)))</formula>
    </cfRule>
    <cfRule type="expression" dxfId="1266" priority="74">
      <formula>AND(OR(T32=$M$9,T32=$O$9),AND(NOT(ISBLANK($M$9)),NOT(ISBLANK(T32)),NOT(T32=0)))</formula>
    </cfRule>
    <cfRule type="expression" dxfId="1265" priority="75">
      <formula>AND(OR(T32=$M$8,T32=$O$8),AND(NOT(ISBLANK($M$8)),NOT(ISBLANK(T32)),NOT(T32=0)))</formula>
    </cfRule>
    <cfRule type="expression" dxfId="1264" priority="76">
      <formula>AND(OR(T32=$M$7,T32=$O$7),AND(NOT(ISBLANK($M$7)),NOT(ISBLANK(T32)),NOT(T32=0)))</formula>
    </cfRule>
    <cfRule type="expression" dxfId="1263" priority="77">
      <formula>AND(OR(T32=$M$6,T32=$O$6),AND(NOT(ISBLANK($M$6)),NOT(ISBLANK(T32)),NOT(T32=0)))</formula>
    </cfRule>
    <cfRule type="expression" dxfId="1262" priority="78">
      <formula>AND(OR(T32=$M$5,T32=$O$5),AND(NOT(ISBLANK($M$5)),NOT(ISBLANK(T32)),NOT(T32=0)))</formula>
    </cfRule>
    <cfRule type="expression" dxfId="1261" priority="79">
      <formula>AND(OR(T32=$M$4,T32=$O$4),AND(NOT(ISBLANK($M$4)),NOT(ISBLANK(T32)),NOT(T32=0)))</formula>
    </cfRule>
    <cfRule type="cellIs" dxfId="1260" priority="80" operator="equal">
      <formula>0</formula>
    </cfRule>
  </conditionalFormatting>
  <conditionalFormatting sqref="T39">
    <cfRule type="expression" dxfId="1259" priority="65">
      <formula>AND(OR(T39=$M$10,T39=$O$10),AND(NOT(ISBLANK($M$10)),NOT(ISBLANK(T39)),NOT(T39=0)))</formula>
    </cfRule>
    <cfRule type="expression" dxfId="1258" priority="66">
      <formula>AND(OR(T39=$M$9,T39=$O$9),AND(NOT(ISBLANK($M$9)),NOT(ISBLANK(T39)),NOT(T39=0)))</formula>
    </cfRule>
    <cfRule type="expression" dxfId="1257" priority="67">
      <formula>AND(OR(T39=$M$8,T39=$O$8),AND(NOT(ISBLANK($M$8)),NOT(ISBLANK(T39)),NOT(T39=0)))</formula>
    </cfRule>
    <cfRule type="expression" dxfId="1256" priority="68">
      <formula>AND(OR(T39=$M$7,T39=$O$7),AND(NOT(ISBLANK($M$7)),NOT(ISBLANK(T39)),NOT(T39=0)))</formula>
    </cfRule>
    <cfRule type="expression" dxfId="1255" priority="69">
      <formula>AND(OR(T39=$M$6,T39=$O$6),AND(NOT(ISBLANK($M$6)),NOT(ISBLANK(T39)),NOT(T39=0)))</formula>
    </cfRule>
    <cfRule type="expression" dxfId="1254" priority="70">
      <formula>AND(OR(T39=$M$5,T39=$O$5),AND(NOT(ISBLANK($M$5)),NOT(ISBLANK(T39)),NOT(T39=0)))</formula>
    </cfRule>
    <cfRule type="expression" dxfId="1253" priority="71">
      <formula>AND(OR(T39=$M$4,T39=$O$4),AND(NOT(ISBLANK($M$4)),NOT(ISBLANK(T39)),NOT(T39=0)))</formula>
    </cfRule>
    <cfRule type="cellIs" dxfId="1252" priority="72" operator="equal">
      <formula>0</formula>
    </cfRule>
  </conditionalFormatting>
  <conditionalFormatting sqref="W39">
    <cfRule type="expression" dxfId="1251" priority="57">
      <formula>AND(OR(W39=$M$10,W39=$O$10),AND(NOT(ISBLANK($M$10)),NOT(ISBLANK(W39)),NOT(W39=0)))</formula>
    </cfRule>
    <cfRule type="expression" dxfId="1250" priority="58">
      <formula>AND(OR(W39=$M$9,W39=$O$9),AND(NOT(ISBLANK($M$9)),NOT(ISBLANK(W39)),NOT(W39=0)))</formula>
    </cfRule>
    <cfRule type="expression" dxfId="1249" priority="59">
      <formula>AND(OR(W39=$M$8,W39=$O$8),AND(NOT(ISBLANK($M$8)),NOT(ISBLANK(W39)),NOT(W39=0)))</formula>
    </cfRule>
    <cfRule type="expression" dxfId="1248" priority="60">
      <formula>AND(OR(W39=$M$7,W39=$O$7),AND(NOT(ISBLANK($M$7)),NOT(ISBLANK(W39)),NOT(W39=0)))</formula>
    </cfRule>
    <cfRule type="expression" dxfId="1247" priority="61">
      <formula>AND(OR(W39=$M$6,W39=$O$6),AND(NOT(ISBLANK($M$6)),NOT(ISBLANK(W39)),NOT(W39=0)))</formula>
    </cfRule>
    <cfRule type="expression" dxfId="1246" priority="62">
      <formula>AND(OR(W39=$M$5,W39=$O$5),AND(NOT(ISBLANK($M$5)),NOT(ISBLANK(W39)),NOT(W39=0)))</formula>
    </cfRule>
    <cfRule type="expression" dxfId="1245" priority="63">
      <formula>AND(OR(W39=$M$4,W39=$O$4),AND(NOT(ISBLANK($M$4)),NOT(ISBLANK(W39)),NOT(W39=0)))</formula>
    </cfRule>
    <cfRule type="cellIs" dxfId="1244" priority="64" operator="equal">
      <formula>0</formula>
    </cfRule>
  </conditionalFormatting>
  <conditionalFormatting sqref="U39:V39">
    <cfRule type="expression" dxfId="1243" priority="49">
      <formula>AND(OR(U39=$M$10,U39=$O$10),AND(NOT(ISBLANK($M$10)),NOT(ISBLANK(U39)),NOT(U39=0)))</formula>
    </cfRule>
    <cfRule type="expression" dxfId="1242" priority="50">
      <formula>AND(OR(U39=$M$9,U39=$O$9),AND(NOT(ISBLANK($M$9)),NOT(ISBLANK(U39)),NOT(U39=0)))</formula>
    </cfRule>
    <cfRule type="expression" dxfId="1241" priority="51">
      <formula>AND(OR(U39=$M$8,U39=$O$8),AND(NOT(ISBLANK($M$8)),NOT(ISBLANK(U39)),NOT(U39=0)))</formula>
    </cfRule>
    <cfRule type="expression" dxfId="1240" priority="52">
      <formula>AND(OR(U39=$M$7,U39=$O$7),AND(NOT(ISBLANK($M$7)),NOT(ISBLANK(U39)),NOT(U39=0)))</formula>
    </cfRule>
    <cfRule type="expression" dxfId="1239" priority="53">
      <formula>AND(OR(U39=$M$6,U39=$O$6),AND(NOT(ISBLANK($M$6)),NOT(ISBLANK(U39)),NOT(U39=0)))</formula>
    </cfRule>
    <cfRule type="expression" dxfId="1238" priority="54">
      <formula>AND(OR(U39=$M$5,U39=$O$5),AND(NOT(ISBLANK($M$5)),NOT(ISBLANK(U39)),NOT(U39=0)))</formula>
    </cfRule>
    <cfRule type="expression" dxfId="1237" priority="55">
      <formula>AND(OR(U39=$M$4,U39=$O$4),AND(NOT(ISBLANK($M$4)),NOT(ISBLANK(U39)),NOT(U39=0)))</formula>
    </cfRule>
    <cfRule type="cellIs" dxfId="1236" priority="56" operator="equal">
      <formula>0</formula>
    </cfRule>
  </conditionalFormatting>
  <conditionalFormatting sqref="T35">
    <cfRule type="expression" dxfId="1235" priority="41">
      <formula>AND(OR(T35=$M$10,T35=$O$10),AND(NOT(ISBLANK($M$10)),NOT(ISBLANK(T35)),NOT(T35=0)))</formula>
    </cfRule>
    <cfRule type="expression" dxfId="1234" priority="42">
      <formula>AND(OR(T35=$M$9,T35=$O$9),AND(NOT(ISBLANK($M$9)),NOT(ISBLANK(T35)),NOT(T35=0)))</formula>
    </cfRule>
    <cfRule type="expression" dxfId="1233" priority="43">
      <formula>AND(OR(T35=$M$8,T35=$O$8),AND(NOT(ISBLANK($M$8)),NOT(ISBLANK(T35)),NOT(T35=0)))</formula>
    </cfRule>
    <cfRule type="expression" dxfId="1232" priority="44">
      <formula>AND(OR(T35=$M$7,T35=$O$7),AND(NOT(ISBLANK($M$7)),NOT(ISBLANK(T35)),NOT(T35=0)))</formula>
    </cfRule>
    <cfRule type="expression" dxfId="1231" priority="45">
      <formula>AND(OR(T35=$M$6,T35=$O$6),AND(NOT(ISBLANK($M$6)),NOT(ISBLANK(T35)),NOT(T35=0)))</formula>
    </cfRule>
    <cfRule type="expression" dxfId="1230" priority="46">
      <formula>AND(OR(T35=$M$5,T35=$O$5),AND(NOT(ISBLANK($M$5)),NOT(ISBLANK(T35)),NOT(T35=0)))</formula>
    </cfRule>
    <cfRule type="expression" dxfId="1229" priority="47">
      <formula>AND(OR(T35=$M$4,T35=$O$4),AND(NOT(ISBLANK($M$4)),NOT(ISBLANK(T35)),NOT(T35=0)))</formula>
    </cfRule>
    <cfRule type="cellIs" dxfId="1228" priority="48" operator="equal">
      <formula>0</formula>
    </cfRule>
  </conditionalFormatting>
  <conditionalFormatting sqref="W35">
    <cfRule type="expression" dxfId="1227" priority="33">
      <formula>AND(OR(W35=$M$10,W35=$O$10),AND(NOT(ISBLANK($M$10)),NOT(ISBLANK(W35)),NOT(W35=0)))</formula>
    </cfRule>
    <cfRule type="expression" dxfId="1226" priority="34">
      <formula>AND(OR(W35=$M$9,W35=$O$9),AND(NOT(ISBLANK($M$9)),NOT(ISBLANK(W35)),NOT(W35=0)))</formula>
    </cfRule>
    <cfRule type="expression" dxfId="1225" priority="35">
      <formula>AND(OR(W35=$M$8,W35=$O$8),AND(NOT(ISBLANK($M$8)),NOT(ISBLANK(W35)),NOT(W35=0)))</formula>
    </cfRule>
    <cfRule type="expression" dxfId="1224" priority="36">
      <formula>AND(OR(W35=$M$7,W35=$O$7),AND(NOT(ISBLANK($M$7)),NOT(ISBLANK(W35)),NOT(W35=0)))</formula>
    </cfRule>
    <cfRule type="expression" dxfId="1223" priority="37">
      <formula>AND(OR(W35=$M$6,W35=$O$6),AND(NOT(ISBLANK($M$6)),NOT(ISBLANK(W35)),NOT(W35=0)))</formula>
    </cfRule>
    <cfRule type="expression" dxfId="1222" priority="38">
      <formula>AND(OR(W35=$M$5,W35=$O$5),AND(NOT(ISBLANK($M$5)),NOT(ISBLANK(W35)),NOT(W35=0)))</formula>
    </cfRule>
    <cfRule type="expression" dxfId="1221" priority="39">
      <formula>AND(OR(W35=$M$4,W35=$O$4),AND(NOT(ISBLANK($M$4)),NOT(ISBLANK(W35)),NOT(W35=0)))</formula>
    </cfRule>
    <cfRule type="cellIs" dxfId="1220" priority="40" operator="equal">
      <formula>0</formula>
    </cfRule>
  </conditionalFormatting>
  <conditionalFormatting sqref="U35:V35">
    <cfRule type="expression" dxfId="1219" priority="25">
      <formula>AND(OR(U35=$M$10,U35=$O$10),AND(NOT(ISBLANK($M$10)),NOT(ISBLANK(U35)),NOT(U35=0)))</formula>
    </cfRule>
    <cfRule type="expression" dxfId="1218" priority="26">
      <formula>AND(OR(U35=$M$9,U35=$O$9),AND(NOT(ISBLANK($M$9)),NOT(ISBLANK(U35)),NOT(U35=0)))</formula>
    </cfRule>
    <cfRule type="expression" dxfId="1217" priority="27">
      <formula>AND(OR(U35=$M$8,U35=$O$8),AND(NOT(ISBLANK($M$8)),NOT(ISBLANK(U35)),NOT(U35=0)))</formula>
    </cfRule>
    <cfRule type="expression" dxfId="1216" priority="28">
      <formula>AND(OR(U35=$M$7,U35=$O$7),AND(NOT(ISBLANK($M$7)),NOT(ISBLANK(U35)),NOT(U35=0)))</formula>
    </cfRule>
    <cfRule type="expression" dxfId="1215" priority="29">
      <formula>AND(OR(U35=$M$6,U35=$O$6),AND(NOT(ISBLANK($M$6)),NOT(ISBLANK(U35)),NOT(U35=0)))</formula>
    </cfRule>
    <cfRule type="expression" dxfId="1214" priority="30">
      <formula>AND(OR(U35=$M$5,U35=$O$5),AND(NOT(ISBLANK($M$5)),NOT(ISBLANK(U35)),NOT(U35=0)))</formula>
    </cfRule>
    <cfRule type="expression" dxfId="1213" priority="31">
      <formula>AND(OR(U35=$M$4,U35=$O$4),AND(NOT(ISBLANK($M$4)),NOT(ISBLANK(U35)),NOT(U35=0)))</formula>
    </cfRule>
    <cfRule type="cellIs" dxfId="1212" priority="32" operator="equal">
      <formula>0</formula>
    </cfRule>
  </conditionalFormatting>
  <conditionalFormatting sqref="T36">
    <cfRule type="expression" dxfId="1211" priority="17">
      <formula>AND(OR(T36=$M$10,T36=$O$10),AND(NOT(ISBLANK($M$10)),NOT(ISBLANK(T36)),NOT(T36=0)))</formula>
    </cfRule>
    <cfRule type="expression" dxfId="1210" priority="18">
      <formula>AND(OR(T36=$M$9,T36=$O$9),AND(NOT(ISBLANK($M$9)),NOT(ISBLANK(T36)),NOT(T36=0)))</formula>
    </cfRule>
    <cfRule type="expression" dxfId="1209" priority="19">
      <formula>AND(OR(T36=$M$8,T36=$O$8),AND(NOT(ISBLANK($M$8)),NOT(ISBLANK(T36)),NOT(T36=0)))</formula>
    </cfRule>
    <cfRule type="expression" dxfId="1208" priority="20">
      <formula>AND(OR(T36=$M$7,T36=$O$7),AND(NOT(ISBLANK($M$7)),NOT(ISBLANK(T36)),NOT(T36=0)))</formula>
    </cfRule>
    <cfRule type="expression" dxfId="1207" priority="21">
      <formula>AND(OR(T36=$M$6,T36=$O$6),AND(NOT(ISBLANK($M$6)),NOT(ISBLANK(T36)),NOT(T36=0)))</formula>
    </cfRule>
    <cfRule type="expression" dxfId="1206" priority="22">
      <formula>AND(OR(T36=$M$5,T36=$O$5),AND(NOT(ISBLANK($M$5)),NOT(ISBLANK(T36)),NOT(T36=0)))</formula>
    </cfRule>
    <cfRule type="expression" dxfId="1205" priority="23">
      <formula>AND(OR(T36=$M$4,T36=$O$4),AND(NOT(ISBLANK($M$4)),NOT(ISBLANK(T36)),NOT(T36=0)))</formula>
    </cfRule>
    <cfRule type="cellIs" dxfId="1204" priority="24" operator="equal">
      <formula>0</formula>
    </cfRule>
  </conditionalFormatting>
  <conditionalFormatting sqref="W36">
    <cfRule type="expression" dxfId="1203" priority="9">
      <formula>AND(OR(W36=$M$10,W36=$O$10),AND(NOT(ISBLANK($M$10)),NOT(ISBLANK(W36)),NOT(W36=0)))</formula>
    </cfRule>
    <cfRule type="expression" dxfId="1202" priority="10">
      <formula>AND(OR(W36=$M$9,W36=$O$9),AND(NOT(ISBLANK($M$9)),NOT(ISBLANK(W36)),NOT(W36=0)))</formula>
    </cfRule>
    <cfRule type="expression" dxfId="1201" priority="11">
      <formula>AND(OR(W36=$M$8,W36=$O$8),AND(NOT(ISBLANK($M$8)),NOT(ISBLANK(W36)),NOT(W36=0)))</formula>
    </cfRule>
    <cfRule type="expression" dxfId="1200" priority="12">
      <formula>AND(OR(W36=$M$7,W36=$O$7),AND(NOT(ISBLANK($M$7)),NOT(ISBLANK(W36)),NOT(W36=0)))</formula>
    </cfRule>
    <cfRule type="expression" dxfId="1199" priority="13">
      <formula>AND(OR(W36=$M$6,W36=$O$6),AND(NOT(ISBLANK($M$6)),NOT(ISBLANK(W36)),NOT(W36=0)))</formula>
    </cfRule>
    <cfRule type="expression" dxfId="1198" priority="14">
      <formula>AND(OR(W36=$M$5,W36=$O$5),AND(NOT(ISBLANK($M$5)),NOT(ISBLANK(W36)),NOT(W36=0)))</formula>
    </cfRule>
    <cfRule type="expression" dxfId="1197" priority="15">
      <formula>AND(OR(W36=$M$4,W36=$O$4),AND(NOT(ISBLANK($M$4)),NOT(ISBLANK(W36)),NOT(W36=0)))</formula>
    </cfRule>
    <cfRule type="cellIs" dxfId="1196" priority="16" operator="equal">
      <formula>0</formula>
    </cfRule>
  </conditionalFormatting>
  <conditionalFormatting sqref="U36:V36">
    <cfRule type="expression" dxfId="1195" priority="1">
      <formula>AND(OR(U36=$M$10,U36=$O$10),AND(NOT(ISBLANK($M$10)),NOT(ISBLANK(U36)),NOT(U36=0)))</formula>
    </cfRule>
    <cfRule type="expression" dxfId="1194" priority="2">
      <formula>AND(OR(U36=$M$9,U36=$O$9),AND(NOT(ISBLANK($M$9)),NOT(ISBLANK(U36)),NOT(U36=0)))</formula>
    </cfRule>
    <cfRule type="expression" dxfId="1193" priority="3">
      <formula>AND(OR(U36=$M$8,U36=$O$8),AND(NOT(ISBLANK($M$8)),NOT(ISBLANK(U36)),NOT(U36=0)))</formula>
    </cfRule>
    <cfRule type="expression" dxfId="1192" priority="4">
      <formula>AND(OR(U36=$M$7,U36=$O$7),AND(NOT(ISBLANK($M$7)),NOT(ISBLANK(U36)),NOT(U36=0)))</formula>
    </cfRule>
    <cfRule type="expression" dxfId="1191" priority="5">
      <formula>AND(OR(U36=$M$6,U36=$O$6),AND(NOT(ISBLANK($M$6)),NOT(ISBLANK(U36)),NOT(U36=0)))</formula>
    </cfRule>
    <cfRule type="expression" dxfId="1190" priority="6">
      <formula>AND(OR(U36=$M$5,U36=$O$5),AND(NOT(ISBLANK($M$5)),NOT(ISBLANK(U36)),NOT(U36=0)))</formula>
    </cfRule>
    <cfRule type="expression" dxfId="1189" priority="7">
      <formula>AND(OR(U36=$M$4,U36=$O$4),AND(NOT(ISBLANK($M$4)),NOT(ISBLANK(U36)),NOT(U36=0)))</formula>
    </cfRule>
    <cfRule type="cellIs" dxfId="1188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7" fitToWidth="2" orientation="landscape" r:id="rId1"/>
  <headerFooter>
    <oddFooter>&amp;LSeite &amp;P von &amp;N&amp;RStand: &amp;D &amp;T</oddFooter>
  </headerFooter>
  <colBreaks count="1" manualBreakCount="1">
    <brk id="27" max="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121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3 weiblich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3</v>
      </c>
      <c r="C4" s="250">
        <v>1</v>
      </c>
      <c r="D4" s="584" t="s">
        <v>354</v>
      </c>
      <c r="E4" s="584"/>
      <c r="F4" s="584"/>
      <c r="G4" s="584" t="s">
        <v>355</v>
      </c>
      <c r="H4" s="584"/>
      <c r="I4" s="250" t="s">
        <v>65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3</v>
      </c>
      <c r="R4" s="111"/>
      <c r="S4" s="250">
        <v>8</v>
      </c>
      <c r="T4" s="584" t="s">
        <v>230</v>
      </c>
      <c r="U4" s="584"/>
      <c r="V4" s="584"/>
      <c r="W4" s="584" t="s">
        <v>231</v>
      </c>
      <c r="X4" s="584"/>
      <c r="Y4" s="250" t="s">
        <v>41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3</v>
      </c>
      <c r="C5" s="250">
        <v>2</v>
      </c>
      <c r="D5" s="584" t="s">
        <v>176</v>
      </c>
      <c r="E5" s="584"/>
      <c r="F5" s="584"/>
      <c r="G5" s="584" t="s">
        <v>177</v>
      </c>
      <c r="H5" s="584"/>
      <c r="I5" s="250" t="s">
        <v>41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3</v>
      </c>
      <c r="R5" s="111"/>
      <c r="S5" s="250">
        <v>9</v>
      </c>
      <c r="T5" s="584" t="s">
        <v>178</v>
      </c>
      <c r="U5" s="584"/>
      <c r="V5" s="584"/>
      <c r="W5" s="584" t="s">
        <v>179</v>
      </c>
      <c r="X5" s="584"/>
      <c r="Y5" s="250" t="s">
        <v>36</v>
      </c>
      <c r="Z5" s="2"/>
      <c r="AA5" s="50"/>
      <c r="AB5" s="597" t="s">
        <v>12</v>
      </c>
      <c r="AC5" s="598"/>
      <c r="AD5" s="599" t="str">
        <f>+IF(AB6="","",MID(AB6,1,4))</f>
        <v>Eber</v>
      </c>
      <c r="AE5" s="592"/>
      <c r="AF5" s="593"/>
      <c r="AG5" s="592" t="str">
        <f>+IF(AB7="","",MID(AB7,1,4))</f>
        <v>Kühb</v>
      </c>
      <c r="AH5" s="592"/>
      <c r="AI5" s="593"/>
      <c r="AJ5" s="591" t="str">
        <f>+IF(AB8="","",MID(AB8,1,4))</f>
        <v>Mati</v>
      </c>
      <c r="AK5" s="592"/>
      <c r="AL5" s="593"/>
      <c r="AM5" s="591" t="str">
        <f>+IF(AB9="","",MID(AB9,1,4))</f>
        <v>Rein</v>
      </c>
      <c r="AN5" s="592"/>
      <c r="AO5" s="593"/>
      <c r="AP5" s="591" t="str">
        <f>+IF(AB10="","",MID(AB10,1,4))</f>
        <v>Dash</v>
      </c>
      <c r="AQ5" s="592"/>
      <c r="AR5" s="593"/>
      <c r="AS5" s="591" t="str">
        <f>+IF(AB11="","",MID(AB11,1,4))</f>
        <v>Mita</v>
      </c>
      <c r="AT5" s="592"/>
      <c r="AU5" s="593"/>
      <c r="AV5" s="591" t="str">
        <f>+IF(AB12="","",MID(AB12,1,4))</f>
        <v>Kase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3</v>
      </c>
      <c r="C6" s="250">
        <v>3</v>
      </c>
      <c r="D6" s="584" t="s">
        <v>175</v>
      </c>
      <c r="E6" s="584"/>
      <c r="F6" s="584"/>
      <c r="G6" s="584" t="s">
        <v>105</v>
      </c>
      <c r="H6" s="584"/>
      <c r="I6" s="250" t="s">
        <v>36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3</v>
      </c>
      <c r="R6" s="111"/>
      <c r="S6" s="250">
        <v>10</v>
      </c>
      <c r="T6" s="584" t="s">
        <v>407</v>
      </c>
      <c r="U6" s="584"/>
      <c r="V6" s="584"/>
      <c r="W6" s="584" t="s">
        <v>177</v>
      </c>
      <c r="X6" s="584"/>
      <c r="Y6" s="250" t="s">
        <v>40</v>
      </c>
      <c r="Z6" s="2"/>
      <c r="AA6" s="3" t="str">
        <f>+BD6</f>
        <v/>
      </c>
      <c r="AB6" s="7" t="str">
        <f>+CONCATENATE(D4," ",G4)</f>
        <v>Eberharter Florentina</v>
      </c>
      <c r="AC6" s="4" t="str">
        <f>+IF(I4="","",I4)</f>
        <v>TTTV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3</v>
      </c>
      <c r="C7" s="250">
        <v>4</v>
      </c>
      <c r="D7" s="584" t="s">
        <v>273</v>
      </c>
      <c r="E7" s="584"/>
      <c r="F7" s="584"/>
      <c r="G7" s="584" t="s">
        <v>258</v>
      </c>
      <c r="H7" s="584"/>
      <c r="I7" s="250" t="s">
        <v>40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3</v>
      </c>
      <c r="R7" s="111"/>
      <c r="S7" s="250">
        <v>11</v>
      </c>
      <c r="T7" s="584" t="s">
        <v>239</v>
      </c>
      <c r="U7" s="584"/>
      <c r="V7" s="584"/>
      <c r="W7" s="584" t="s">
        <v>240</v>
      </c>
      <c r="X7" s="584"/>
      <c r="Y7" s="250" t="s">
        <v>47</v>
      </c>
      <c r="Z7" s="2"/>
      <c r="AA7" s="3" t="str">
        <f t="shared" ref="AA7:AA12" si="7">+BD7</f>
        <v/>
      </c>
      <c r="AB7" s="8" t="str">
        <f t="shared" ref="AB7:AB12" si="8">+CONCATENATE(D5," ",G5)</f>
        <v>Kühberger Marlene</v>
      </c>
      <c r="AC7" s="5" t="str">
        <f t="shared" ref="AC7:AC12" si="9">+IF(I5="","",I5)</f>
        <v>OÖTTV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3</v>
      </c>
      <c r="C8" s="250">
        <v>5</v>
      </c>
      <c r="D8" s="584" t="s">
        <v>315</v>
      </c>
      <c r="E8" s="584"/>
      <c r="F8" s="584"/>
      <c r="G8" s="584" t="s">
        <v>370</v>
      </c>
      <c r="H8" s="584"/>
      <c r="I8" s="250" t="s">
        <v>40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3</v>
      </c>
      <c r="R8" s="111"/>
      <c r="S8" s="250">
        <v>12</v>
      </c>
      <c r="T8" s="584" t="s">
        <v>196</v>
      </c>
      <c r="U8" s="584"/>
      <c r="V8" s="584"/>
      <c r="W8" s="584" t="s">
        <v>197</v>
      </c>
      <c r="X8" s="584"/>
      <c r="Y8" s="250" t="s">
        <v>44</v>
      </c>
      <c r="Z8" s="2"/>
      <c r="AA8" s="3" t="str">
        <f t="shared" si="7"/>
        <v/>
      </c>
      <c r="AB8" s="9" t="str">
        <f t="shared" si="8"/>
        <v>Matitz Lena</v>
      </c>
      <c r="AC8" s="5" t="str">
        <f t="shared" si="9"/>
        <v>KTTV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3</v>
      </c>
      <c r="C9" s="250">
        <v>6</v>
      </c>
      <c r="D9" s="584" t="s">
        <v>274</v>
      </c>
      <c r="E9" s="584"/>
      <c r="F9" s="584"/>
      <c r="G9" s="584" t="s">
        <v>107</v>
      </c>
      <c r="H9" s="584"/>
      <c r="I9" s="250" t="s">
        <v>40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3</v>
      </c>
      <c r="R9" s="111"/>
      <c r="S9" s="250">
        <v>13</v>
      </c>
      <c r="T9" s="584" t="s">
        <v>408</v>
      </c>
      <c r="U9" s="584"/>
      <c r="V9" s="584"/>
      <c r="W9" s="584" t="s">
        <v>287</v>
      </c>
      <c r="X9" s="584"/>
      <c r="Y9" s="250" t="s">
        <v>40</v>
      </c>
      <c r="Z9" s="2"/>
      <c r="AA9" s="3" t="str">
        <f t="shared" si="7"/>
        <v/>
      </c>
      <c r="AB9" s="9" t="str">
        <f t="shared" si="8"/>
        <v>Reinprecht Sabrina</v>
      </c>
      <c r="AC9" s="5" t="str">
        <f t="shared" si="9"/>
        <v>STTTV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3</v>
      </c>
      <c r="C10" s="250">
        <v>7</v>
      </c>
      <c r="D10" s="584" t="s">
        <v>87</v>
      </c>
      <c r="E10" s="584"/>
      <c r="F10" s="584"/>
      <c r="G10" s="584" t="s">
        <v>136</v>
      </c>
      <c r="H10" s="584"/>
      <c r="I10" s="250" t="s">
        <v>41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3</v>
      </c>
      <c r="R10" s="111"/>
      <c r="S10" s="250">
        <v>14</v>
      </c>
      <c r="T10" s="584" t="s">
        <v>409</v>
      </c>
      <c r="U10" s="584"/>
      <c r="V10" s="584"/>
      <c r="W10" s="584" t="s">
        <v>258</v>
      </c>
      <c r="X10" s="584"/>
      <c r="Y10" s="250" t="s">
        <v>36</v>
      </c>
      <c r="Z10" s="2"/>
      <c r="AA10" s="3" t="str">
        <f t="shared" si="7"/>
        <v/>
      </c>
      <c r="AB10" s="9" t="str">
        <f t="shared" si="8"/>
        <v>Dashzeveg Tugsjargal</v>
      </c>
      <c r="AC10" s="5" t="str">
        <f t="shared" si="9"/>
        <v>STTTV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Mitar Daniela</v>
      </c>
      <c r="AC11" s="5" t="str">
        <f t="shared" si="9"/>
        <v>STTTV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22</v>
      </c>
      <c r="C12" s="604"/>
      <c r="D12" s="604"/>
      <c r="E12" s="604"/>
      <c r="F12" s="604"/>
      <c r="G12" s="604"/>
      <c r="H12" s="604"/>
      <c r="I12" s="605"/>
      <c r="J12" s="606">
        <f>+B12+1</f>
        <v>23</v>
      </c>
      <c r="K12" s="607"/>
      <c r="L12" s="607"/>
      <c r="M12" s="607"/>
      <c r="N12" s="607"/>
      <c r="O12" s="607"/>
      <c r="P12" s="607"/>
      <c r="Q12" s="608"/>
      <c r="R12" s="606">
        <f>+J12+1</f>
        <v>24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Kases Michelle</v>
      </c>
      <c r="AC12" s="6" t="str">
        <f t="shared" si="9"/>
        <v>OÖTTV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Matitz</v>
      </c>
      <c r="E14" s="76" t="s">
        <v>3</v>
      </c>
      <c r="F14" s="93">
        <v>6</v>
      </c>
      <c r="G14" s="149" t="str">
        <f t="shared" ref="G14:G40" si="11">+IF(F14="","",IF(COUNTIF($C$4:$C$10,F14)=1,VLOOKUP(F14,$C$4:$I$10,2,FALSE),IF(COUNTIF($S$4:$S$10,F14)=1,VLOOKUP(F14,$S$4:$Y$10,2,FALSE),"")))</f>
        <v>Mitar</v>
      </c>
      <c r="H14" s="15">
        <v>1</v>
      </c>
      <c r="I14" s="157" t="str">
        <f t="shared" ref="I14:I40" si="12">+IF(H14="","",IF(COUNTIF($C$4:$C$10,H14)=1,VLOOKUP(H14,$C$4:$I$10,2,FALSE),IF(COUNTIF($S$4:$S$10,H14)=1,VLOOKUP(H14,$S$4:$Y$10,2,FALSE),"")))</f>
        <v>Eberharter</v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Kühberger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Kases</v>
      </c>
      <c r="P14" s="15">
        <v>8</v>
      </c>
      <c r="Q14" s="162" t="str">
        <f>+IF(P14="","",IF(COUNTIF($C$4:$C$10,P14)=1,VLOOKUP(P14,$C$4:$I$10,2,FALSE),IF(COUNTIF($S$4:$S$10,P14)=1,VLOOKUP(P14,$S$4:$Y$10,2,FALSE),"")))</f>
        <v>Forster</v>
      </c>
      <c r="R14" s="114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Reinprecht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Dashzeveg</v>
      </c>
      <c r="X14" s="15">
        <v>9</v>
      </c>
      <c r="Y14" s="167" t="str">
        <f>+IF(X14="","",IF(COUNTIF($C$4:$C$10,X14)=1,VLOOKUP(X14,$C$4:$I$10,2,FALSE),IF(COUNTIF($S$4:$S$10,X14)=1,VLOOKUP(X14,$S$4:$Y$10,2,FALSE),"")))</f>
        <v>Tihak</v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11</v>
      </c>
      <c r="D15" s="150" t="str">
        <f t="shared" ref="D15:D31" si="13">+IF(C15="","",IF(COUNTIF($C$4:$C$10,C15)=1,VLOOKUP(C15,$C$4:$I$10,2,FALSE),IF(COUNTIF($S$4:$S$10,C15)=1,VLOOKUP(C15,$S$4:$Y$10,2,FALSE),"")))</f>
        <v>Henning</v>
      </c>
      <c r="E15" s="70" t="s">
        <v>3</v>
      </c>
      <c r="F15" s="94">
        <v>12</v>
      </c>
      <c r="G15" s="150" t="str">
        <f t="shared" si="11"/>
        <v>Pfeifer</v>
      </c>
      <c r="H15" s="29">
        <v>6</v>
      </c>
      <c r="I15" s="158" t="str">
        <f t="shared" si="12"/>
        <v>Mitar</v>
      </c>
      <c r="J15" s="115">
        <f t="shared" ref="J15:J37" si="14">+B15</f>
        <v>0.55902777777777779</v>
      </c>
      <c r="K15" s="105">
        <v>10</v>
      </c>
      <c r="L15" s="161" t="str">
        <f t="shared" ref="L15:L31" si="15">+IF(K15="","",IF(COUNTIF($C$4:$C$10,K15)=1,VLOOKUP(K15,$C$4:$I$10,2,FALSE),IF(COUNTIF($S$4:$S$10,K15)=1,VLOOKUP(K15,$S$4:$Y$10,2,FALSE),"")))</f>
        <v>Regner [M]</v>
      </c>
      <c r="M15" s="104" t="s">
        <v>3</v>
      </c>
      <c r="N15" s="105">
        <v>13</v>
      </c>
      <c r="O15" s="161" t="str">
        <f t="shared" ref="O15:O40" si="16">+IF(N15="","",IF(COUNTIF($C$4:$C$10,N15)=1,VLOOKUP(N15,$C$4:$I$10,2,FALSE),IF(COUNTIF($S$4:$S$10,N15)=1,VLOOKUP(N15,$S$4:$Y$10,2,FALSE),"")))</f>
        <v>Regner [L]</v>
      </c>
      <c r="P15" s="29">
        <v>8</v>
      </c>
      <c r="Q15" s="163" t="str">
        <f t="shared" ref="Q15:Q40" si="17">+IF(P15="","",IF(COUNTIF($C$4:$C$10,P15)=1,VLOOKUP(P15,$C$4:$I$10,2,FALSE),IF(COUNTIF($S$4:$S$10,P15)=1,VLOOKUP(P15,$S$4:$Y$10,2,FALSE),"")))</f>
        <v>Forster</v>
      </c>
      <c r="R15" s="115">
        <f t="shared" ref="R15:R31" si="18">+B15</f>
        <v>0.55902777777777779</v>
      </c>
      <c r="S15" s="105">
        <v>9</v>
      </c>
      <c r="T15" s="161" t="str">
        <f t="shared" ref="T15:T31" si="19">+IF(S15="","",IF(COUNTIF($C$4:$C$10,S15)=1,VLOOKUP(S15,$C$4:$I$10,2,FALSE),IF(COUNTIF($S$4:$S$10,S15)=1,VLOOKUP(S15,$S$4:$Y$10,2,FALSE),"")))</f>
        <v>Tihak</v>
      </c>
      <c r="U15" s="104" t="s">
        <v>3</v>
      </c>
      <c r="V15" s="105">
        <v>14</v>
      </c>
      <c r="W15" s="161" t="str">
        <f t="shared" ref="W15:W31" si="20">+IF(V15="","",IF(COUNTIF($C$4:$C$10,V15)=1,VLOOKUP(V15,$C$4:$I$10,2,FALSE),IF(COUNTIF($S$4:$S$10,V15)=1,VLOOKUP(V15,$S$4:$Y$10,2,FALSE),"")))</f>
        <v>Potoschnig</v>
      </c>
      <c r="X15" s="29">
        <v>5</v>
      </c>
      <c r="Y15" s="146" t="str">
        <f t="shared" ref="Y15:Y31" si="21">+IF(X15="","",IF(COUNTIF($C$4:$C$10,X15)=1,VLOOKUP(X15,$C$4:$I$10,2,FALSE),IF(COUNTIF($S$4:$S$10,X15)=1,VLOOKUP(X15,$S$4:$Y$10,2,FALSE),"")))</f>
        <v>Dashzeveg</v>
      </c>
      <c r="AB15" s="613" t="s">
        <v>13</v>
      </c>
      <c r="AC15" s="614"/>
      <c r="AD15" s="599" t="str">
        <f>+IF(AB16="","",MID(AB16,1,4))</f>
        <v>Fors</v>
      </c>
      <c r="AE15" s="592"/>
      <c r="AF15" s="593"/>
      <c r="AG15" s="592" t="str">
        <f>+IF(AB17="","",MID(AB17,1,4))</f>
        <v>Tiha</v>
      </c>
      <c r="AH15" s="592"/>
      <c r="AI15" s="593"/>
      <c r="AJ15" s="591" t="str">
        <f>+IF(AB18="","",MID(AB18,1,4))</f>
        <v>Regn</v>
      </c>
      <c r="AK15" s="592"/>
      <c r="AL15" s="593"/>
      <c r="AM15" s="591" t="str">
        <f>+IF(AB19="","",MID(AB19,1,4))</f>
        <v>Henn</v>
      </c>
      <c r="AN15" s="592"/>
      <c r="AO15" s="593"/>
      <c r="AP15" s="591" t="str">
        <f>+IF(AB20="","",MID(AB20,1,4))</f>
        <v>Pfei</v>
      </c>
      <c r="AQ15" s="592"/>
      <c r="AR15" s="593"/>
      <c r="AS15" s="591" t="str">
        <f>+IF(AB21="","",MID(AB21,1,4))</f>
        <v>Regn</v>
      </c>
      <c r="AT15" s="592"/>
      <c r="AU15" s="593"/>
      <c r="AV15" s="591" t="str">
        <f>+IF(AB22="","",MID(AB22,1,4))</f>
        <v>Poto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Mitar</v>
      </c>
      <c r="E16" s="70" t="s">
        <v>3</v>
      </c>
      <c r="F16" s="94">
        <v>4</v>
      </c>
      <c r="G16" s="150" t="str">
        <f t="shared" si="11"/>
        <v>Reinprecht</v>
      </c>
      <c r="H16" s="29">
        <v>12</v>
      </c>
      <c r="I16" s="158" t="str">
        <f t="shared" si="12"/>
        <v>Pfeifer</v>
      </c>
      <c r="J16" s="115">
        <f t="shared" si="14"/>
        <v>0.57638888888888895</v>
      </c>
      <c r="K16" s="105">
        <v>7</v>
      </c>
      <c r="L16" s="161" t="str">
        <f t="shared" si="15"/>
        <v>Kases</v>
      </c>
      <c r="M16" s="104" t="s">
        <v>3</v>
      </c>
      <c r="N16" s="105">
        <v>3</v>
      </c>
      <c r="O16" s="161" t="str">
        <f t="shared" si="16"/>
        <v>Matitz</v>
      </c>
      <c r="P16" s="29">
        <v>10</v>
      </c>
      <c r="Q16" s="163" t="str">
        <f t="shared" si="17"/>
        <v>Regner [M]</v>
      </c>
      <c r="R16" s="115">
        <f t="shared" si="18"/>
        <v>0.57638888888888895</v>
      </c>
      <c r="S16" s="105">
        <v>1</v>
      </c>
      <c r="T16" s="161" t="str">
        <f t="shared" si="19"/>
        <v>Eberharter</v>
      </c>
      <c r="U16" s="104" t="s">
        <v>3</v>
      </c>
      <c r="V16" s="105">
        <v>2</v>
      </c>
      <c r="W16" s="161" t="str">
        <f t="shared" si="20"/>
        <v>Kühberger</v>
      </c>
      <c r="X16" s="29">
        <v>5</v>
      </c>
      <c r="Y16" s="146" t="str">
        <f t="shared" si="21"/>
        <v>Dashzeveg</v>
      </c>
      <c r="AA16" s="3" t="str">
        <f>+BD16</f>
        <v/>
      </c>
      <c r="AB16" s="7" t="str">
        <f>+CONCATENATE(T4," ",W4)</f>
        <v>Forster Carina</v>
      </c>
      <c r="AC16" s="4" t="str">
        <f>+IF(Y4="","",Y4)</f>
        <v>OÖTTV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8</v>
      </c>
      <c r="D17" s="150" t="str">
        <f t="shared" si="13"/>
        <v>Forster</v>
      </c>
      <c r="E17" s="70" t="s">
        <v>3</v>
      </c>
      <c r="F17" s="94">
        <v>9</v>
      </c>
      <c r="G17" s="150" t="str">
        <f t="shared" si="11"/>
        <v>Tihak</v>
      </c>
      <c r="H17" s="29">
        <v>12</v>
      </c>
      <c r="I17" s="158" t="str">
        <f t="shared" si="12"/>
        <v>Pfeifer</v>
      </c>
      <c r="J17" s="115">
        <f t="shared" si="14"/>
        <v>0.59375</v>
      </c>
      <c r="K17" s="105">
        <v>14</v>
      </c>
      <c r="L17" s="161" t="str">
        <f t="shared" si="15"/>
        <v>Potoschnig</v>
      </c>
      <c r="M17" s="104" t="s">
        <v>3</v>
      </c>
      <c r="N17" s="105">
        <v>10</v>
      </c>
      <c r="O17" s="161" t="str">
        <f t="shared" si="16"/>
        <v>Regner [M]</v>
      </c>
      <c r="P17" s="29">
        <v>3</v>
      </c>
      <c r="Q17" s="163" t="str">
        <f t="shared" si="17"/>
        <v>Matitz</v>
      </c>
      <c r="R17" s="115">
        <f t="shared" si="18"/>
        <v>0.59375</v>
      </c>
      <c r="S17" s="105">
        <v>13</v>
      </c>
      <c r="T17" s="161" t="str">
        <f t="shared" si="19"/>
        <v>Regner [L]</v>
      </c>
      <c r="U17" s="104" t="s">
        <v>3</v>
      </c>
      <c r="V17" s="105">
        <v>11</v>
      </c>
      <c r="W17" s="161" t="str">
        <f t="shared" si="20"/>
        <v>Henning</v>
      </c>
      <c r="X17" s="29">
        <v>2</v>
      </c>
      <c r="Y17" s="146" t="str">
        <f t="shared" si="21"/>
        <v>Kühberger</v>
      </c>
      <c r="AA17" s="3" t="str">
        <f t="shared" ref="AA17:AA22" si="26">+BD17</f>
        <v/>
      </c>
      <c r="AB17" s="8" t="str">
        <f t="shared" ref="AB17:AB22" si="27">+CONCATENATE(T5," ",W5)</f>
        <v>Tihak Edina</v>
      </c>
      <c r="AC17" s="5" t="str">
        <f t="shared" ref="AC17:AC22" si="28">+IF(Y5="","",Y5)</f>
        <v>KTTV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Reinprecht</v>
      </c>
      <c r="E18" s="70" t="s">
        <v>3</v>
      </c>
      <c r="F18" s="94">
        <v>7</v>
      </c>
      <c r="G18" s="150" t="str">
        <f t="shared" si="11"/>
        <v>Kases</v>
      </c>
      <c r="H18" s="29">
        <v>9</v>
      </c>
      <c r="I18" s="158" t="str">
        <f t="shared" si="12"/>
        <v>Tihak</v>
      </c>
      <c r="J18" s="115">
        <f t="shared" si="14"/>
        <v>0.61805555555555558</v>
      </c>
      <c r="K18" s="105">
        <v>3</v>
      </c>
      <c r="L18" s="161" t="str">
        <f t="shared" si="15"/>
        <v>Matitz</v>
      </c>
      <c r="M18" s="104" t="s">
        <v>3</v>
      </c>
      <c r="N18" s="105">
        <v>1</v>
      </c>
      <c r="O18" s="161" t="str">
        <f t="shared" si="16"/>
        <v>Eberharter</v>
      </c>
      <c r="P18" s="29">
        <v>14</v>
      </c>
      <c r="Q18" s="163" t="str">
        <f t="shared" si="17"/>
        <v>Potoschnig</v>
      </c>
      <c r="R18" s="115">
        <f t="shared" si="18"/>
        <v>0.61805555555555558</v>
      </c>
      <c r="S18" s="105">
        <v>5</v>
      </c>
      <c r="T18" s="161" t="str">
        <f t="shared" si="19"/>
        <v>Dashzeveg</v>
      </c>
      <c r="U18" s="104" t="s">
        <v>3</v>
      </c>
      <c r="V18" s="105">
        <v>6</v>
      </c>
      <c r="W18" s="161" t="str">
        <f t="shared" si="20"/>
        <v>Mitar</v>
      </c>
      <c r="X18" s="29">
        <v>2</v>
      </c>
      <c r="Y18" s="146" t="str">
        <f t="shared" si="21"/>
        <v>Kühberger</v>
      </c>
      <c r="AA18" s="3" t="str">
        <f t="shared" si="26"/>
        <v/>
      </c>
      <c r="AB18" s="9" t="str">
        <f t="shared" si="27"/>
        <v>Regner [M] Marlene</v>
      </c>
      <c r="AC18" s="5" t="str">
        <f t="shared" si="28"/>
        <v>STTTV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12</v>
      </c>
      <c r="D19" s="150" t="str">
        <f t="shared" si="13"/>
        <v>Pfeifer</v>
      </c>
      <c r="E19" s="70" t="s">
        <v>3</v>
      </c>
      <c r="F19" s="94">
        <v>13</v>
      </c>
      <c r="G19" s="150" t="str">
        <f t="shared" si="11"/>
        <v>Regner [L]</v>
      </c>
      <c r="H19" s="29">
        <v>9</v>
      </c>
      <c r="I19" s="158" t="str">
        <f t="shared" si="12"/>
        <v>Tihak</v>
      </c>
      <c r="J19" s="115">
        <f t="shared" si="14"/>
        <v>0.63541666666666663</v>
      </c>
      <c r="K19" s="105">
        <v>11</v>
      </c>
      <c r="L19" s="161" t="str">
        <f t="shared" si="15"/>
        <v>Henning</v>
      </c>
      <c r="M19" s="104" t="s">
        <v>3</v>
      </c>
      <c r="N19" s="105">
        <v>14</v>
      </c>
      <c r="O19" s="161" t="str">
        <f t="shared" si="16"/>
        <v>Potoschnig</v>
      </c>
      <c r="P19" s="29">
        <v>1</v>
      </c>
      <c r="Q19" s="163" t="str">
        <f t="shared" si="17"/>
        <v>Eberharter</v>
      </c>
      <c r="R19" s="115">
        <f t="shared" si="18"/>
        <v>0.63541666666666663</v>
      </c>
      <c r="S19" s="105">
        <v>10</v>
      </c>
      <c r="T19" s="161" t="str">
        <f t="shared" si="19"/>
        <v>Regner [M]</v>
      </c>
      <c r="U19" s="104" t="s">
        <v>3</v>
      </c>
      <c r="V19" s="105">
        <v>8</v>
      </c>
      <c r="W19" s="161" t="str">
        <f t="shared" si="20"/>
        <v>Forster</v>
      </c>
      <c r="X19" s="29">
        <v>6</v>
      </c>
      <c r="Y19" s="146" t="str">
        <f t="shared" si="21"/>
        <v>Mitar</v>
      </c>
      <c r="AA19" s="3" t="str">
        <f t="shared" si="26"/>
        <v/>
      </c>
      <c r="AB19" s="9" t="str">
        <f t="shared" si="27"/>
        <v>Henning Jennifer</v>
      </c>
      <c r="AC19" s="5" t="str">
        <f t="shared" si="28"/>
        <v>NÖTTV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Kases</v>
      </c>
      <c r="E20" s="70" t="s">
        <v>3</v>
      </c>
      <c r="F20" s="94">
        <v>5</v>
      </c>
      <c r="G20" s="150" t="str">
        <f t="shared" si="11"/>
        <v>Dashzeveg</v>
      </c>
      <c r="H20" s="29">
        <v>13</v>
      </c>
      <c r="I20" s="158" t="str">
        <f t="shared" si="12"/>
        <v>Regner [L]</v>
      </c>
      <c r="J20" s="115">
        <f t="shared" si="14"/>
        <v>0.65277777777777779</v>
      </c>
      <c r="K20" s="105">
        <v>1</v>
      </c>
      <c r="L20" s="161" t="str">
        <f t="shared" si="15"/>
        <v>Eberharter</v>
      </c>
      <c r="M20" s="104" t="s">
        <v>3</v>
      </c>
      <c r="N20" s="105">
        <v>4</v>
      </c>
      <c r="O20" s="161" t="str">
        <f t="shared" si="16"/>
        <v>Reinprecht</v>
      </c>
      <c r="P20" s="29">
        <v>11</v>
      </c>
      <c r="Q20" s="163" t="str">
        <f t="shared" si="17"/>
        <v>Henning</v>
      </c>
      <c r="R20" s="115">
        <f t="shared" si="18"/>
        <v>0.65277777777777779</v>
      </c>
      <c r="S20" s="105">
        <v>2</v>
      </c>
      <c r="T20" s="161" t="str">
        <f t="shared" si="19"/>
        <v>Kühberger</v>
      </c>
      <c r="U20" s="104" t="s">
        <v>3</v>
      </c>
      <c r="V20" s="105">
        <v>3</v>
      </c>
      <c r="W20" s="161" t="str">
        <f t="shared" si="20"/>
        <v>Matitz</v>
      </c>
      <c r="X20" s="29">
        <v>6</v>
      </c>
      <c r="Y20" s="146" t="str">
        <f t="shared" si="21"/>
        <v>Mitar</v>
      </c>
      <c r="AA20" s="3" t="str">
        <f t="shared" si="26"/>
        <v/>
      </c>
      <c r="AB20" s="9" t="str">
        <f t="shared" si="27"/>
        <v>Pfeifer Patricia</v>
      </c>
      <c r="AC20" s="5" t="str">
        <f t="shared" si="28"/>
        <v>WTTV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9</v>
      </c>
      <c r="D21" s="150" t="str">
        <f t="shared" si="13"/>
        <v>Tihak</v>
      </c>
      <c r="E21" s="70" t="s">
        <v>3</v>
      </c>
      <c r="F21" s="94">
        <v>10</v>
      </c>
      <c r="G21" s="150" t="str">
        <f t="shared" si="11"/>
        <v>Regner [M]</v>
      </c>
      <c r="H21" s="29">
        <v>13</v>
      </c>
      <c r="I21" s="158" t="str">
        <f t="shared" si="12"/>
        <v>Regner [L]</v>
      </c>
      <c r="J21" s="115">
        <f t="shared" si="14"/>
        <v>0.67013888888888884</v>
      </c>
      <c r="K21" s="105">
        <v>8</v>
      </c>
      <c r="L21" s="161" t="str">
        <f t="shared" si="15"/>
        <v>Forster</v>
      </c>
      <c r="M21" s="104" t="s">
        <v>3</v>
      </c>
      <c r="N21" s="105">
        <v>11</v>
      </c>
      <c r="O21" s="161" t="str">
        <f t="shared" si="16"/>
        <v>Henning</v>
      </c>
      <c r="P21" s="29">
        <v>4</v>
      </c>
      <c r="Q21" s="163" t="str">
        <f t="shared" si="17"/>
        <v>Reinprecht</v>
      </c>
      <c r="R21" s="115">
        <f t="shared" si="18"/>
        <v>0.67013888888888884</v>
      </c>
      <c r="S21" s="105">
        <v>14</v>
      </c>
      <c r="T21" s="161" t="str">
        <f t="shared" si="19"/>
        <v>Potoschnig</v>
      </c>
      <c r="U21" s="104" t="s">
        <v>3</v>
      </c>
      <c r="V21" s="105">
        <v>12</v>
      </c>
      <c r="W21" s="161" t="str">
        <f t="shared" si="20"/>
        <v>Pfeifer</v>
      </c>
      <c r="X21" s="29">
        <v>3</v>
      </c>
      <c r="Y21" s="146" t="str">
        <f t="shared" si="21"/>
        <v>Matitz</v>
      </c>
      <c r="AA21" s="3" t="str">
        <f t="shared" si="26"/>
        <v/>
      </c>
      <c r="AB21" s="9" t="str">
        <f t="shared" si="27"/>
        <v>Regner [L] Larissa Katharina</v>
      </c>
      <c r="AC21" s="5" t="str">
        <f t="shared" si="28"/>
        <v>STTTV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Dashzeveg</v>
      </c>
      <c r="E22" s="70" t="s">
        <v>3</v>
      </c>
      <c r="F22" s="94">
        <v>1</v>
      </c>
      <c r="G22" s="150" t="str">
        <f t="shared" si="11"/>
        <v>Eberharter</v>
      </c>
      <c r="H22" s="29">
        <v>10</v>
      </c>
      <c r="I22" s="158" t="str">
        <f t="shared" si="12"/>
        <v>Regner [M]</v>
      </c>
      <c r="J22" s="115">
        <f t="shared" si="14"/>
        <v>0.69444444444444453</v>
      </c>
      <c r="K22" s="105">
        <v>4</v>
      </c>
      <c r="L22" s="161" t="str">
        <f t="shared" si="15"/>
        <v>Reinprecht</v>
      </c>
      <c r="M22" s="104" t="s">
        <v>3</v>
      </c>
      <c r="N22" s="105">
        <v>2</v>
      </c>
      <c r="O22" s="161" t="str">
        <f t="shared" si="16"/>
        <v>Kühberger</v>
      </c>
      <c r="P22" s="29">
        <v>8</v>
      </c>
      <c r="Q22" s="163" t="str">
        <f t="shared" si="17"/>
        <v>Forster</v>
      </c>
      <c r="R22" s="115">
        <f t="shared" si="18"/>
        <v>0.69444444444444453</v>
      </c>
      <c r="S22" s="105">
        <v>6</v>
      </c>
      <c r="T22" s="161" t="str">
        <f t="shared" si="19"/>
        <v>Mitar</v>
      </c>
      <c r="U22" s="104" t="s">
        <v>3</v>
      </c>
      <c r="V22" s="105">
        <v>7</v>
      </c>
      <c r="W22" s="161" t="str">
        <f t="shared" si="20"/>
        <v>Kases</v>
      </c>
      <c r="X22" s="29">
        <v>3</v>
      </c>
      <c r="Y22" s="146" t="str">
        <f t="shared" si="21"/>
        <v>Matitz</v>
      </c>
      <c r="AA22" s="3" t="str">
        <f t="shared" si="26"/>
        <v/>
      </c>
      <c r="AB22" s="10" t="str">
        <f t="shared" si="27"/>
        <v>Potoschnig Sabrina</v>
      </c>
      <c r="AC22" s="6" t="str">
        <f t="shared" si="28"/>
        <v>KTTV</v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13</v>
      </c>
      <c r="D23" s="150" t="str">
        <f t="shared" si="13"/>
        <v>Regner [L]</v>
      </c>
      <c r="E23" s="70" t="s">
        <v>3</v>
      </c>
      <c r="F23" s="94">
        <v>14</v>
      </c>
      <c r="G23" s="150" t="str">
        <f t="shared" si="11"/>
        <v>Potoschnig</v>
      </c>
      <c r="H23" s="29">
        <v>10</v>
      </c>
      <c r="I23" s="158" t="str">
        <f t="shared" si="12"/>
        <v>Regner [M]</v>
      </c>
      <c r="J23" s="115">
        <f t="shared" si="14"/>
        <v>0.71180555555555547</v>
      </c>
      <c r="K23" s="105">
        <v>12</v>
      </c>
      <c r="L23" s="161" t="str">
        <f t="shared" si="15"/>
        <v>Pfeifer</v>
      </c>
      <c r="M23" s="104" t="s">
        <v>3</v>
      </c>
      <c r="N23" s="105">
        <v>8</v>
      </c>
      <c r="O23" s="161" t="str">
        <f t="shared" si="16"/>
        <v>Forster</v>
      </c>
      <c r="P23" s="29">
        <v>2</v>
      </c>
      <c r="Q23" s="163" t="str">
        <f t="shared" si="17"/>
        <v>Kühberger</v>
      </c>
      <c r="R23" s="115">
        <f t="shared" si="18"/>
        <v>0.71180555555555547</v>
      </c>
      <c r="S23" s="105">
        <v>11</v>
      </c>
      <c r="T23" s="161" t="str">
        <f t="shared" si="19"/>
        <v>Henning</v>
      </c>
      <c r="U23" s="104" t="s">
        <v>3</v>
      </c>
      <c r="V23" s="105">
        <v>9</v>
      </c>
      <c r="W23" s="161" t="str">
        <f t="shared" si="20"/>
        <v>Tihak</v>
      </c>
      <c r="X23" s="29">
        <v>7</v>
      </c>
      <c r="Y23" s="146" t="str">
        <f t="shared" si="21"/>
        <v>Kases</v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Eberharter</v>
      </c>
      <c r="E24" s="70" t="s">
        <v>3</v>
      </c>
      <c r="F24" s="94">
        <v>6</v>
      </c>
      <c r="G24" s="150" t="str">
        <f t="shared" si="11"/>
        <v>Mitar</v>
      </c>
      <c r="H24" s="29">
        <v>14</v>
      </c>
      <c r="I24" s="158" t="str">
        <f t="shared" si="12"/>
        <v>Potoschnig</v>
      </c>
      <c r="J24" s="115">
        <f t="shared" si="14"/>
        <v>0.72916666666666663</v>
      </c>
      <c r="K24" s="105">
        <v>2</v>
      </c>
      <c r="L24" s="161" t="str">
        <f t="shared" si="15"/>
        <v>Kühberger</v>
      </c>
      <c r="M24" s="104" t="s">
        <v>3</v>
      </c>
      <c r="N24" s="105">
        <v>5</v>
      </c>
      <c r="O24" s="161" t="str">
        <f t="shared" si="16"/>
        <v>Dashzeveg</v>
      </c>
      <c r="P24" s="29">
        <v>12</v>
      </c>
      <c r="Q24" s="163" t="str">
        <f t="shared" si="17"/>
        <v>Pfeifer</v>
      </c>
      <c r="R24" s="115">
        <f t="shared" si="18"/>
        <v>0.72916666666666663</v>
      </c>
      <c r="S24" s="105">
        <v>3</v>
      </c>
      <c r="T24" s="161" t="str">
        <f t="shared" si="19"/>
        <v>Matitz</v>
      </c>
      <c r="U24" s="104" t="s">
        <v>3</v>
      </c>
      <c r="V24" s="105">
        <v>4</v>
      </c>
      <c r="W24" s="161" t="str">
        <f t="shared" si="20"/>
        <v>Reinprecht</v>
      </c>
      <c r="X24" s="29">
        <v>7</v>
      </c>
      <c r="Y24" s="146" t="str">
        <f t="shared" si="21"/>
        <v>Kases</v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0.74652777777777779</v>
      </c>
      <c r="C25" s="94">
        <v>10</v>
      </c>
      <c r="D25" s="150" t="str">
        <f t="shared" si="13"/>
        <v>Regner [M]</v>
      </c>
      <c r="E25" s="70" t="s">
        <v>3</v>
      </c>
      <c r="F25" s="94">
        <v>11</v>
      </c>
      <c r="G25" s="150" t="str">
        <f t="shared" si="11"/>
        <v>Henning</v>
      </c>
      <c r="H25" s="29">
        <v>14</v>
      </c>
      <c r="I25" s="158" t="str">
        <f t="shared" si="12"/>
        <v>Potoschnig</v>
      </c>
      <c r="J25" s="115">
        <f t="shared" si="14"/>
        <v>0.74652777777777779</v>
      </c>
      <c r="K25" s="105">
        <v>8</v>
      </c>
      <c r="L25" s="161" t="str">
        <f t="shared" si="15"/>
        <v>Forster</v>
      </c>
      <c r="M25" s="104" t="s">
        <v>3</v>
      </c>
      <c r="N25" s="105">
        <v>13</v>
      </c>
      <c r="O25" s="161" t="str">
        <f t="shared" si="16"/>
        <v>Regner [L]</v>
      </c>
      <c r="P25" s="29">
        <v>5</v>
      </c>
      <c r="Q25" s="163" t="str">
        <f t="shared" si="17"/>
        <v>Dashzeveg</v>
      </c>
      <c r="R25" s="115">
        <f t="shared" si="18"/>
        <v>0.74652777777777779</v>
      </c>
      <c r="S25" s="105">
        <v>9</v>
      </c>
      <c r="T25" s="161" t="str">
        <f t="shared" si="19"/>
        <v>Tihak</v>
      </c>
      <c r="U25" s="104" t="s">
        <v>3</v>
      </c>
      <c r="V25" s="105">
        <v>12</v>
      </c>
      <c r="W25" s="161" t="str">
        <f t="shared" si="20"/>
        <v>Pfeifer</v>
      </c>
      <c r="X25" s="29">
        <v>4</v>
      </c>
      <c r="Y25" s="146" t="str">
        <f t="shared" si="21"/>
        <v>Reinprecht</v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0.77083333333333337</v>
      </c>
      <c r="C26" s="94">
        <v>6</v>
      </c>
      <c r="D26" s="150" t="str">
        <f t="shared" si="13"/>
        <v>Mitar</v>
      </c>
      <c r="E26" s="70" t="s">
        <v>3</v>
      </c>
      <c r="F26" s="94">
        <v>2</v>
      </c>
      <c r="G26" s="150" t="str">
        <f t="shared" si="11"/>
        <v>Kühberger</v>
      </c>
      <c r="H26" s="29">
        <v>11</v>
      </c>
      <c r="I26" s="158" t="str">
        <f t="shared" si="12"/>
        <v>Henning</v>
      </c>
      <c r="J26" s="115">
        <f t="shared" si="14"/>
        <v>0.77083333333333337</v>
      </c>
      <c r="K26" s="105">
        <v>5</v>
      </c>
      <c r="L26" s="161" t="str">
        <f t="shared" si="15"/>
        <v>Dashzeveg</v>
      </c>
      <c r="M26" s="104" t="s">
        <v>3</v>
      </c>
      <c r="N26" s="105">
        <v>3</v>
      </c>
      <c r="O26" s="161" t="str">
        <f t="shared" si="16"/>
        <v>Matitz</v>
      </c>
      <c r="P26" s="29">
        <v>13</v>
      </c>
      <c r="Q26" s="163" t="str">
        <f t="shared" si="17"/>
        <v>Regner [L]</v>
      </c>
      <c r="R26" s="115">
        <f t="shared" si="18"/>
        <v>0.77083333333333337</v>
      </c>
      <c r="S26" s="105">
        <v>7</v>
      </c>
      <c r="T26" s="161" t="str">
        <f t="shared" si="19"/>
        <v>Kases</v>
      </c>
      <c r="U26" s="104" t="s">
        <v>3</v>
      </c>
      <c r="V26" s="105">
        <v>1</v>
      </c>
      <c r="W26" s="161" t="str">
        <f t="shared" si="20"/>
        <v>Eberharter</v>
      </c>
      <c r="X26" s="29">
        <v>4</v>
      </c>
      <c r="Y26" s="146" t="str">
        <f t="shared" si="21"/>
        <v>Reinprecht</v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>
        <v>0.78819444444444453</v>
      </c>
      <c r="C27" s="94">
        <v>12</v>
      </c>
      <c r="D27" s="150" t="str">
        <f t="shared" si="13"/>
        <v>Pfeifer</v>
      </c>
      <c r="E27" s="70" t="s">
        <v>3</v>
      </c>
      <c r="F27" s="94">
        <v>10</v>
      </c>
      <c r="G27" s="150" t="str">
        <f t="shared" si="11"/>
        <v>Regner [M]</v>
      </c>
      <c r="H27" s="29">
        <v>11</v>
      </c>
      <c r="I27" s="158" t="str">
        <f t="shared" si="12"/>
        <v>Henning</v>
      </c>
      <c r="J27" s="115">
        <f t="shared" si="14"/>
        <v>0.78819444444444453</v>
      </c>
      <c r="K27" s="105">
        <v>13</v>
      </c>
      <c r="L27" s="161" t="str">
        <f t="shared" si="15"/>
        <v>Regner [L]</v>
      </c>
      <c r="M27" s="104" t="s">
        <v>3</v>
      </c>
      <c r="N27" s="105">
        <v>9</v>
      </c>
      <c r="O27" s="161" t="str">
        <f t="shared" si="16"/>
        <v>Tihak</v>
      </c>
      <c r="P27" s="29">
        <v>7</v>
      </c>
      <c r="Q27" s="163" t="str">
        <f t="shared" si="17"/>
        <v>Kases</v>
      </c>
      <c r="R27" s="115">
        <f t="shared" si="18"/>
        <v>0.78819444444444453</v>
      </c>
      <c r="S27" s="105">
        <v>14</v>
      </c>
      <c r="T27" s="161" t="str">
        <f t="shared" si="19"/>
        <v>Potoschnig</v>
      </c>
      <c r="U27" s="104" t="s">
        <v>3</v>
      </c>
      <c r="V27" s="105">
        <v>8</v>
      </c>
      <c r="W27" s="161" t="str">
        <f t="shared" si="20"/>
        <v>Forster</v>
      </c>
      <c r="X27" s="29">
        <v>1</v>
      </c>
      <c r="Y27" s="146" t="str">
        <f t="shared" si="21"/>
        <v>Eberharter</v>
      </c>
      <c r="AB27" s="621" t="s">
        <v>28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>
        <v>0.80555555555555547</v>
      </c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14"/>
        <v>0.80555555555555547</v>
      </c>
      <c r="K28" s="94"/>
      <c r="L28" s="150" t="str">
        <f t="shared" si="15"/>
        <v/>
      </c>
      <c r="M28" s="70" t="s">
        <v>3</v>
      </c>
      <c r="N28" s="94"/>
      <c r="O28" s="150" t="str">
        <f t="shared" si="16"/>
        <v/>
      </c>
      <c r="P28" s="106"/>
      <c r="Q28" s="156" t="str">
        <f t="shared" si="17"/>
        <v/>
      </c>
      <c r="R28" s="115">
        <f t="shared" si="18"/>
        <v>0.80555555555555547</v>
      </c>
      <c r="S28" s="94"/>
      <c r="T28" s="150" t="str">
        <f t="shared" si="19"/>
        <v/>
      </c>
      <c r="U28" s="70" t="s">
        <v>3</v>
      </c>
      <c r="V28" s="94"/>
      <c r="W28" s="150" t="str">
        <f t="shared" si="20"/>
        <v/>
      </c>
      <c r="X28" s="106"/>
      <c r="Y28" s="146" t="str">
        <f t="shared" si="21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14"/>
        <v>0</v>
      </c>
      <c r="K29" s="94"/>
      <c r="L29" s="150" t="str">
        <f t="shared" si="15"/>
        <v/>
      </c>
      <c r="M29" s="70" t="s">
        <v>3</v>
      </c>
      <c r="N29" s="94"/>
      <c r="O29" s="150" t="str">
        <f t="shared" si="16"/>
        <v/>
      </c>
      <c r="P29" s="106"/>
      <c r="Q29" s="156" t="str">
        <f t="shared" si="17"/>
        <v/>
      </c>
      <c r="R29" s="115">
        <f t="shared" si="18"/>
        <v>0</v>
      </c>
      <c r="S29" s="94"/>
      <c r="T29" s="150" t="str">
        <f t="shared" si="19"/>
        <v/>
      </c>
      <c r="U29" s="70" t="s">
        <v>3</v>
      </c>
      <c r="V29" s="94"/>
      <c r="W29" s="150" t="str">
        <f t="shared" si="20"/>
        <v/>
      </c>
      <c r="X29" s="106"/>
      <c r="Y29" s="146" t="str">
        <f t="shared" si="21"/>
        <v/>
      </c>
      <c r="AB29" s="622" t="str">
        <f>+AB27</f>
        <v>Platz 9-14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591" t="str">
        <f>+IF(AB35="","",MID(AB35,1,4))</f>
        <v>7. V</v>
      </c>
      <c r="AT29" s="592"/>
      <c r="AU29" s="593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14"/>
        <v>0</v>
      </c>
      <c r="K30" s="94"/>
      <c r="L30" s="150" t="str">
        <f t="shared" si="15"/>
        <v/>
      </c>
      <c r="M30" s="70" t="s">
        <v>3</v>
      </c>
      <c r="N30" s="94"/>
      <c r="O30" s="150" t="str">
        <f t="shared" si="16"/>
        <v/>
      </c>
      <c r="P30" s="106"/>
      <c r="Q30" s="156" t="str">
        <f t="shared" si="17"/>
        <v/>
      </c>
      <c r="R30" s="115">
        <f t="shared" si="18"/>
        <v>0</v>
      </c>
      <c r="S30" s="94"/>
      <c r="T30" s="150" t="str">
        <f t="shared" si="19"/>
        <v/>
      </c>
      <c r="U30" s="70" t="s">
        <v>3</v>
      </c>
      <c r="V30" s="94"/>
      <c r="W30" s="150" t="str">
        <f t="shared" si="20"/>
        <v/>
      </c>
      <c r="X30" s="106"/>
      <c r="Y30" s="146" t="str">
        <f t="shared" si="21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107"/>
      <c r="I31" s="155" t="str">
        <f t="shared" si="12"/>
        <v/>
      </c>
      <c r="J31" s="116">
        <f t="shared" si="14"/>
        <v>0</v>
      </c>
      <c r="K31" s="95"/>
      <c r="L31" s="151" t="str">
        <f t="shared" si="15"/>
        <v/>
      </c>
      <c r="M31" s="71" t="s">
        <v>3</v>
      </c>
      <c r="N31" s="95"/>
      <c r="O31" s="151" t="str">
        <f t="shared" si="16"/>
        <v/>
      </c>
      <c r="P31" s="107"/>
      <c r="Q31" s="159" t="str">
        <f t="shared" si="17"/>
        <v/>
      </c>
      <c r="R31" s="116">
        <f t="shared" si="18"/>
        <v>0</v>
      </c>
      <c r="S31" s="95"/>
      <c r="T31" s="151" t="str">
        <f t="shared" si="19"/>
        <v/>
      </c>
      <c r="U31" s="71" t="s">
        <v>3</v>
      </c>
      <c r="V31" s="95"/>
      <c r="W31" s="151" t="str">
        <f t="shared" si="20"/>
        <v/>
      </c>
      <c r="X31" s="107"/>
      <c r="Y31" s="148" t="str">
        <f t="shared" si="21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s="124" customFormat="1" ht="21.2" customHeight="1" x14ac:dyDescent="0.25">
      <c r="A32" s="629" t="s">
        <v>8</v>
      </c>
      <c r="B32" s="120">
        <v>0.375</v>
      </c>
      <c r="C32" s="121"/>
      <c r="D32" s="169" t="str">
        <f>+IF(C32="",$BI$11,IF(COUNTIF($C$4:$C$11,C32)=1,VLOOKUP(C32,$C$4:$I$11,2,FALSE),IF(COUNTIF($S$4:$S$11,C32)=1,VLOOKUP(C32,$S$4:$Y$11,2,FALSE),"")))</f>
        <v>3. Vorrunde A</v>
      </c>
      <c r="E32" s="122" t="s">
        <v>3</v>
      </c>
      <c r="F32" s="122"/>
      <c r="G32" s="169" t="str">
        <f>+IF(F32="",$BI$13,IF(COUNTIF($C$4:$C$11,F32)=1,VLOOKUP(F32,$C$4:$I$11,2,FALSE),IF(COUNTIF($S$4:$S$11,F32)=1,VLOOKUP(F32,$S$4:$Y$11,2,FALSE),"")))</f>
        <v>2. Vorrunde B</v>
      </c>
      <c r="H32" s="122"/>
      <c r="I32" s="169" t="str">
        <f>+IF(H32="",$BI$9,IF(COUNTIF($C$4:$C$10,H32)=1,VLOOKUP(H32,$C$4:$I$10,2,FALSE),IF(COUNTIF($S$4:$S$10,H32)=1,VLOOKUP(H32,$S$4:$Y$10,2,FALSE),"")))</f>
        <v>4. Vorrunde B</v>
      </c>
      <c r="J32" s="123">
        <f t="shared" si="14"/>
        <v>0.375</v>
      </c>
      <c r="K32" s="122"/>
      <c r="L32" s="169" t="str">
        <f>+IF(K32="",$BI$15,IF(COUNTIF($C$4:$C$11,K32)=1,VLOOKUP(K32,$C$4:$I$11,2,FALSE),IF(COUNTIF($S$4:$S$11,K32)=1,VLOOKUP(K32,$S$4:$Y$11,2,FALSE),"")))</f>
        <v>2. Vorrunde A</v>
      </c>
      <c r="M32" s="122" t="s">
        <v>3</v>
      </c>
      <c r="N32" s="122"/>
      <c r="O32" s="169" t="str">
        <f>+IF(N32="",$BI$17,IF(COUNTIF($C$4:$C$11,N32)=1,VLOOKUP(N32,$C$4:$I$11,2,FALSE),IF(COUNTIF($S$4:$S$11,N32)=1,VLOOKUP(N32,$S$4:$Y$11,2,FALSE),"")))</f>
        <v>3. Vorrunde B</v>
      </c>
      <c r="P32" s="122"/>
      <c r="Q32" s="173" t="str">
        <f>+IF(P32="",$BI$19,IF(COUNTIF($C$4:$C$10,P32)=1,VLOOKUP(P32,$C$4:$I$10,2,FALSE),IF(COUNTIF($S$4:$S$10,P32)=1,VLOOKUP(P32,$S$4:$Y$10,2,FALSE),"")))</f>
        <v>4. Vorrunde A</v>
      </c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7.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6. Vorrunde B</v>
      </c>
      <c r="X32" s="122"/>
      <c r="Y32" s="177" t="str">
        <f>+IF(X32="",$AB$35,IF(COUNTIF($C$4:$C$10,X32)=1,VLOOKUP(X32,$C$4:$I$10,2,FALSE),IF(COUNTIF($S$4:$S$10,X32)=1,VLOOKUP(X32,$S$4:$Y$10,2,FALSE),"")))</f>
        <v>7. Vorrunde B</v>
      </c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125"/>
      <c r="AW32" s="126" t="s">
        <v>15</v>
      </c>
      <c r="AX32" s="127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s="124" customFormat="1" ht="21.2" customHeight="1" x14ac:dyDescent="0.25">
      <c r="A33" s="630"/>
      <c r="B33" s="128">
        <v>0.3923611111111111</v>
      </c>
      <c r="C33" s="106"/>
      <c r="D33" s="170" t="str">
        <f>+IF(K31="",$BI$7,IF(COUNTIF($C$4:$C$10,K31)=1,VLOOKUP(K31,$C$4:$I$10,2,FALSE),IF(COUNTIF($S$4:$S$10,K31)=1,VLOOKUP(K31,$S$4:$Y$10,2,FALSE),"")))</f>
        <v>1. Vorrunde A</v>
      </c>
      <c r="E33" s="106" t="s">
        <v>3</v>
      </c>
      <c r="F33" s="106"/>
      <c r="G33" s="170" t="str">
        <f>+IF(F33="",$BI$9,IF(COUNTIF($C$4:$C$10,F33)=1,VLOOKUP(F33,$C$4:$I$10,2,FALSE),IF(COUNTIF($S$4:$S$10,F33)=1,VLOOKUP(F33,$S$4:$Y$10,2,FALSE),"")))</f>
        <v>4. Vorrunde B</v>
      </c>
      <c r="H33" s="106"/>
      <c r="I33" s="170" t="str">
        <f>+IF(H33="",$BI$11,IF(COUNTIF($C$4:$C$10,H33)=1,VLOOKUP(H33,$C$4:$I$10,2,FALSE),IF(COUNTIF($S$4:$S$10,H33)=1,VLOOKUP(H33,$S$4:$Y$10,2,FALSE),"")))</f>
        <v>3. Vorrunde A</v>
      </c>
      <c r="J33" s="129">
        <f t="shared" si="14"/>
        <v>0.3923611111111111</v>
      </c>
      <c r="K33" s="106"/>
      <c r="L33" s="170" t="str">
        <f>+IF(C31="",$BI$19,IF(COUNTIF($C$4:$C$10,C31)=1,VLOOKUP(C31,$C$4:$I$10,2,FALSE),IF(COUNTIF($S$4:$S$10,C31)=1,VLOOKUP(C31,$S$4:$Y$10,2,FALSE),"")))</f>
        <v>4. Vorrunde A</v>
      </c>
      <c r="M33" s="106" t="s">
        <v>3</v>
      </c>
      <c r="N33" s="106"/>
      <c r="O33" s="170" t="str">
        <f>+IF(N33="",$BI$21,IF(COUNTIF($C$4:$C$10,N33)=1,VLOOKUP(N33,$C$4:$I$10,2,FALSE),IF(COUNTIF($S$4:$S$10,N33)=1,VLOOKUP(N33,$S$4:$Y$10,2,FALSE),"")))</f>
        <v>1. Vorrunde B</v>
      </c>
      <c r="P33" s="106"/>
      <c r="Q33" s="174" t="str">
        <f>+IF(P33="",$BI$17,IF(COUNTIF($C$4:$C$10,P33)=1,VLOOKUP(P33,$C$4:$I$10,2,FALSE),IF(COUNTIF($S$4:$S$10,P33)=1,VLOOKUP(P33,$S$4:$Y$10,2,FALSE),"")))</f>
        <v>3. Vorrunde B</v>
      </c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6.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5. Vorrunde B</v>
      </c>
      <c r="X33" s="106"/>
      <c r="Y33" s="178" t="str">
        <f>+IF(X33="",$AB$32,IF(COUNTIF($C$4:$C$10,X33)=1,VLOOKUP(X33,$C$4:$I$10,2,FALSE),IF(COUNTIF($S$4:$S$10,X33)=1,VLOOKUP(X33,$S$4:$Y$10,2,FALSE),"")))</f>
        <v>7. Vorrunde A</v>
      </c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125"/>
      <c r="AW33" s="126" t="s">
        <v>15</v>
      </c>
      <c r="AX33" s="127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s="124" customFormat="1" ht="21.2" customHeight="1" x14ac:dyDescent="0.25">
      <c r="A34" s="630"/>
      <c r="B34" s="128">
        <v>0.41666666666666669</v>
      </c>
      <c r="C34" s="106"/>
      <c r="D34" s="171" t="str">
        <f>+IF(C34="","Halbfinale 5-8",IF(COUNTIF($C$4:$C$10,C34)=1,VLOOKUP(C34,$C$4:$I$10,2,FALSE),IF(COUNTIF($S$4:$S$10,C34)=1,VLOOKUP(C34,$S$4:$Y$10,2,FALSE),"")))</f>
        <v>Halbfinale 5-8</v>
      </c>
      <c r="E34" s="106" t="s">
        <v>3</v>
      </c>
      <c r="F34" s="106"/>
      <c r="G34" s="171" t="str">
        <f>+IF(F34="","",IF(COUNTIF($C$4:$C$11,F34)=1,VLOOKUP(F34,$C$4:$I$11,2,FALSE),IF(COUNTIF($S$4:$S$11,F34)=1,VLOOKUP(F34,$S$4:$Y$11,2,FALSE),"")))</f>
        <v/>
      </c>
      <c r="H34" s="106"/>
      <c r="I34" s="171" t="str">
        <f>+IF(H34="","",IF(COUNTIF($C$4:$C$10,H34)=1,VLOOKUP(H34,$C$4:$I$10,2,FALSE),IF(COUNTIF($S$4:$S$10,H34)=1,VLOOKUP(H34,$S$4:$Y$10,2,FALSE),"")))</f>
        <v/>
      </c>
      <c r="J34" s="129">
        <f t="shared" si="14"/>
        <v>0.41666666666666669</v>
      </c>
      <c r="K34" s="106"/>
      <c r="L34" s="171" t="str">
        <f>+IF(K34="","Halbfinale 5-8",IF(COUNTIF($C$4:$C$10,K34)=1,VLOOKUP(K34,$C$4:$I$10,2,FALSE),IF(COUNTIF($S$4:$S$10,K34)=1,VLOOKUP(K34,$S$4:$Y$10,2,FALSE),"")))</f>
        <v>Halbfinale 5-8</v>
      </c>
      <c r="M34" s="106" t="s">
        <v>3</v>
      </c>
      <c r="N34" s="106"/>
      <c r="O34" s="171" t="str">
        <f>+IF(N34="","",IF(COUNTIF($C$4:$C$11,N34)=1,VLOOKUP(N34,$C$4:$I$11,2,FALSE),IF(COUNTIF($S$4:$S$11,N34)=1,VLOOKUP(N34,$S$4:$Y$11,2,FALSE),"")))</f>
        <v/>
      </c>
      <c r="P34" s="106"/>
      <c r="Q34" s="175" t="str">
        <f>+IF(P34="","",IF(COUNTIF($C$4:$C$10,P34)=1,VLOOKUP(P34,$C$4:$I$10,2,FALSE),IF(COUNTIF($S$4:$S$10,P34)=1,VLOOKUP(P34,$S$4:$Y$10,2,FALSE),"")))</f>
        <v/>
      </c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5.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7. Vorrunde B</v>
      </c>
      <c r="X34" s="106"/>
      <c r="Y34" s="178" t="str">
        <f>+IF(X34="",$AB$31,IF(COUNTIF($C$4:$C$10,X34)=1,VLOOKUP(X34,$C$4:$I$10,2,FALSE),IF(COUNTIF($S$4:$S$10,X34)=1,VLOOKUP(X34,$S$4:$Y$10,2,FALSE),"")))</f>
        <v>6. Vorrunde A</v>
      </c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125"/>
      <c r="AW34" s="126" t="s">
        <v>15</v>
      </c>
      <c r="AX34" s="127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s="124" customFormat="1" ht="21.2" customHeight="1" x14ac:dyDescent="0.25">
      <c r="A35" s="630"/>
      <c r="B35" s="128">
        <v>0.43402777777777773</v>
      </c>
      <c r="C35" s="106"/>
      <c r="D35" s="171" t="str">
        <f>+IF(C35="","Halbfinale 1-4",IF(COUNTIF($C$4:$C$11,C35)=1,VLOOKUP(C35,$C$4:$I$11,2,FALSE),IF(COUNTIF($S$4:$S$11,C35)=1,VLOOKUP(C35,$S$4:$Y$11,2,FALSE),"")))</f>
        <v>Halbfinale 1-4</v>
      </c>
      <c r="E35" s="106" t="s">
        <v>3</v>
      </c>
      <c r="F35" s="106"/>
      <c r="G35" s="171" t="str">
        <f>+IF(F35="","",IF(COUNTIF($C$4:$C$10,F35)=1,VLOOKUP(F35,$C$4:$I$10,2,FALSE),IF(COUNTIF($S$4:$S$10,F35)=1,VLOOKUP(F35,$S$4:$Y$10,2,FALSE),"")))</f>
        <v/>
      </c>
      <c r="H35" s="106"/>
      <c r="I35" s="171" t="str">
        <f>+IF(H35="","",IF(COUNTIF($C$4:$C$10,H35)=1,VLOOKUP(H35,$C$4:$I$10,2,FALSE),IF(COUNTIF($S$4:$S$10,H35)=1,VLOOKUP(H35,$S$4:$Y$10,2,FALSE),"")))</f>
        <v/>
      </c>
      <c r="J35" s="129">
        <f t="shared" si="14"/>
        <v>0.43402777777777773</v>
      </c>
      <c r="K35" s="106"/>
      <c r="L35" s="171" t="str">
        <f>+IF(K35="","Halbfinale 1-4",IF(COUNTIF($C$4:$C$11,K35)=1,VLOOKUP(K35,$C$4:$I$11,2,FALSE),IF(COUNTIF($S$4:$S$11,K35)=1,VLOOKUP(K35,$S$4:$Y$11,2,FALSE),"")))</f>
        <v>Halbfinale 1-4</v>
      </c>
      <c r="M35" s="106" t="s">
        <v>3</v>
      </c>
      <c r="N35" s="106"/>
      <c r="O35" s="171" t="str">
        <f>+IF(N35="","",IF(COUNTIF($C$4:$C$10,N35)=1,VLOOKUP(N35,$C$4:$I$10,2,FALSE),IF(COUNTIF($S$4:$S$10,N35)=1,VLOOKUP(N35,$S$4:$Y$10,2,FALSE),"")))</f>
        <v/>
      </c>
      <c r="P35" s="106"/>
      <c r="Q35" s="175" t="str">
        <f>+IF(P35="","",IF(COUNTIF($C$4:$C$10,P35)=1,VLOOKUP(P35,$C$4:$I$10,2,FALSE),IF(COUNTIF($S$4:$S$10,P35)=1,VLOOKUP(P35,$S$4:$Y$10,2,FALSE),"")))</f>
        <v/>
      </c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7.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5. Vorrunde B</v>
      </c>
      <c r="X35" s="106"/>
      <c r="Y35" s="178" t="str">
        <f>+IF(X35="",$AB$34,IF(COUNTIF($C$4:$C$10,X35)=1,VLOOKUP(X35,$C$4:$I$10,2,FALSE),IF(COUNTIF($S$4:$S$10,X35)=1,VLOOKUP(X35,$S$4:$Y$10,2,FALSE),"")))</f>
        <v>6. Vorrunde B</v>
      </c>
      <c r="AB35" s="9" t="str">
        <f>+IF(COUNTIF($AA16:$AA22,7)=0,"7. Vorrunde B",VLOOKUP(7,$AA$16:$AB$22,2,FALSE))</f>
        <v>7. Vorrunde B</v>
      </c>
      <c r="AC35" s="5" t="str">
        <f>+IF(COUNTIF($AA16:$AA22,7)=0,"",VLOOKUP(7,$AA$16:$AC$22,3,FALSE))</f>
        <v/>
      </c>
      <c r="AD35" s="23" t="str">
        <f>+IF(AU30="","",AU30)</f>
        <v/>
      </c>
      <c r="AE35" s="24" t="str">
        <f>+IF(AT30="","",AT30)</f>
        <v>:</v>
      </c>
      <c r="AF35" s="24" t="str">
        <f>+IF(AS30="","",AS30)</f>
        <v/>
      </c>
      <c r="AG35" s="37" t="str">
        <f>+IF(AU31="","",AU31)</f>
        <v/>
      </c>
      <c r="AH35" s="24" t="str">
        <f>+IF(AT31="","",AT31)</f>
        <v>:</v>
      </c>
      <c r="AI35" s="24" t="str">
        <f>+IF(AS31="","",AS31)</f>
        <v/>
      </c>
      <c r="AJ35" s="37" t="str">
        <f>+IF(AU32="","",AU32)</f>
        <v/>
      </c>
      <c r="AK35" s="24" t="str">
        <f>+IF(AT32="","",AT32)</f>
        <v>:</v>
      </c>
      <c r="AL35" s="38" t="str">
        <f>+IF(AS32="","",AS32)</f>
        <v/>
      </c>
      <c r="AM35" s="37" t="str">
        <f>+IF(AU33="","",AU33)</f>
        <v/>
      </c>
      <c r="AN35" s="24" t="str">
        <f>+IF(AT33="","",AT33)</f>
        <v>:</v>
      </c>
      <c r="AO35" s="38" t="str">
        <f>+IF(AS33="","",AS33)</f>
        <v/>
      </c>
      <c r="AP35" s="24" t="str">
        <f>+IF(AU34="","",AU34)</f>
        <v/>
      </c>
      <c r="AQ35" s="24" t="str">
        <f>+IF(AT34="","",AT34)</f>
        <v>:</v>
      </c>
      <c r="AR35" s="24" t="str">
        <f>+IF(AS34="","",AS34)</f>
        <v/>
      </c>
      <c r="AS35" s="25"/>
      <c r="AT35" s="26"/>
      <c r="AU35" s="27"/>
      <c r="AV35" s="125"/>
      <c r="AW35" s="126" t="s">
        <v>15</v>
      </c>
      <c r="AX35" s="127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s="124" customFormat="1" ht="21.2" customHeight="1" thickBot="1" x14ac:dyDescent="0.3">
      <c r="A36" s="630"/>
      <c r="B36" s="128">
        <v>0.45833333333333331</v>
      </c>
      <c r="C36" s="106"/>
      <c r="D36" s="171" t="str">
        <f>+IF(C35="","Spiel um Platz 5",IF(COUNTIF($C$4:$C$10,C35)=1,VLOOKUP(C35,$C$4:$I$10,2,FALSE),IF(COUNTIF($S$4:$S$10,C35)=1,VLOOKUP(C35,$S$4:$Y$10,2,FALSE),"")))</f>
        <v>Spiel um Platz 5</v>
      </c>
      <c r="E36" s="106" t="s">
        <v>3</v>
      </c>
      <c r="F36" s="106"/>
      <c r="G36" s="171" t="str">
        <f>+IF(F36="","",IF(COUNTIF($C$4:$C$11,F36)=1,VLOOKUP(F36,$C$4:$I$11,2,FALSE),IF(COUNTIF($S$4:$S$11,F36)=1,VLOOKUP(F36,$S$4:$Y$11,2,FALSE),"")))</f>
        <v/>
      </c>
      <c r="H36" s="106"/>
      <c r="I36" s="171" t="str">
        <f>+IF(H36="","",IF(COUNTIF($C$4:$C$10,H36)=1,VLOOKUP(H36,$C$4:$I$10,2,FALSE),IF(COUNTIF($S$4:$S$10,H36)=1,VLOOKUP(H36,$S$4:$Y$10,2,FALSE),"")))</f>
        <v/>
      </c>
      <c r="J36" s="129">
        <f t="shared" si="14"/>
        <v>0.45833333333333331</v>
      </c>
      <c r="K36" s="106"/>
      <c r="L36" s="171" t="str">
        <f>+IF(K35="","Spiel um Platz 7",IF(COUNTIF($C$4:$C$10,K35)=1,VLOOKUP(K35,$C$4:$I$10,2,FALSE),IF(COUNTIF($S$4:$S$10,K35)=1,VLOOKUP(K35,$S$4:$Y$10,2,FALSE),"")))</f>
        <v>Spiel um Platz 7</v>
      </c>
      <c r="M36" s="106" t="s">
        <v>3</v>
      </c>
      <c r="N36" s="106"/>
      <c r="O36" s="171" t="str">
        <f>+IF(N36="","",IF(COUNTIF($C$4:$C$11,N36)=1,VLOOKUP(N36,$C$4:$I$11,2,FALSE),IF(COUNTIF($S$4:$S$11,N36)=1,VLOOKUP(N36,$S$4:$Y$11,2,FALSE),"")))</f>
        <v/>
      </c>
      <c r="P36" s="106"/>
      <c r="Q36" s="175" t="str">
        <f>+IF(P36="","",IF(COUNTIF($C$4:$C$10,P36)=1,VLOOKUP(P36,$C$4:$I$10,2,FALSE),IF(COUNTIF($S$4:$S$10,P36)=1,VLOOKUP(P36,$S$4:$Y$10,2,FALSE),"")))</f>
        <v/>
      </c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6.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7. Vorrunde B</v>
      </c>
      <c r="X36" s="106"/>
      <c r="Y36" s="178" t="str">
        <f>+IF(X36="",$AB$33,IF(COUNTIF($C$4:$C$10,X36)=1,VLOOKUP(X36,$C$4:$I$10,2,FALSE),IF(COUNTIF($S$4:$S$10,X36)=1,VLOOKUP(X36,$S$4:$Y$10,2,FALSE),"")))</f>
        <v>5. Vorrunde B</v>
      </c>
      <c r="AB36" s="130"/>
      <c r="AC36" s="87" t="str">
        <f>+Y24</f>
        <v>Kases</v>
      </c>
      <c r="AD36" s="131" t="str">
        <f>+IF(AX30="","",AX30)</f>
        <v/>
      </c>
      <c r="AE36" s="132" t="str">
        <f>+IF(AW30="","",AW30)</f>
        <v>:</v>
      </c>
      <c r="AF36" s="132" t="str">
        <f>+IF(AV30="","",AV30)</f>
        <v/>
      </c>
      <c r="AG36" s="133" t="str">
        <f>+IF(AX31="","",AX31)</f>
        <v/>
      </c>
      <c r="AH36" s="132" t="str">
        <f>+IF(AW31="","",AW31)</f>
        <v>:</v>
      </c>
      <c r="AI36" s="132" t="str">
        <f>+IF(AV31="","",AV31)</f>
        <v/>
      </c>
      <c r="AJ36" s="133" t="str">
        <f>+IF(AX32="","",AX32)</f>
        <v/>
      </c>
      <c r="AK36" s="132" t="str">
        <f>+IF(AW32="","",AW32)</f>
        <v>:</v>
      </c>
      <c r="AL36" s="134" t="str">
        <f>+IF(AV32="","",AV32)</f>
        <v/>
      </c>
      <c r="AM36" s="133" t="str">
        <f>+IF(AX33="","",AX33)</f>
        <v/>
      </c>
      <c r="AN36" s="132" t="str">
        <f>+IF(AW33="","",AW33)</f>
        <v>:</v>
      </c>
      <c r="AO36" s="134" t="str">
        <f>+IF(AV33="","",AV33)</f>
        <v/>
      </c>
      <c r="AP36" s="132" t="str">
        <f>+IF(AX34="","",AX34)</f>
        <v/>
      </c>
      <c r="AQ36" s="132" t="str">
        <f>+IF(AW34="","",AW34)</f>
        <v>:</v>
      </c>
      <c r="AR36" s="132" t="str">
        <f>+IF(AV34="","",AV34)</f>
        <v/>
      </c>
      <c r="AS36" s="133" t="str">
        <f>+IF(AX35="","",AX35)</f>
        <v/>
      </c>
      <c r="AT36" s="132" t="str">
        <f>+IF(AW35="","",AW35)</f>
        <v>:</v>
      </c>
      <c r="AU36" s="134" t="str">
        <f>+IF(AV35="","",AV35)</f>
        <v/>
      </c>
      <c r="AV36" s="133"/>
      <c r="AW36" s="132"/>
      <c r="AX36" s="13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s="124" customFormat="1" ht="21.2" customHeight="1" x14ac:dyDescent="0.25">
      <c r="A37" s="630"/>
      <c r="B37" s="128">
        <v>0.47569444444444442</v>
      </c>
      <c r="C37" s="106"/>
      <c r="D37" s="171" t="str">
        <f>+IF(C37="","Spiel um Platz 1",IF(COUNTIF($C$4:$C$11,C37)=1,VLOOKUP(C37,$C$4:$I$11,2,FALSE),IF(COUNTIF($S$4:$S$11,C37)=1,VLOOKUP(C37,$S$4:$Y$11,2,FALSE),"")))</f>
        <v>Spiel um Platz 1</v>
      </c>
      <c r="E37" s="106" t="s">
        <v>3</v>
      </c>
      <c r="F37" s="106"/>
      <c r="G37" s="171" t="str">
        <f>+IF(F37="","",IF(COUNTIF($C$4:$C$10,F37)=1,VLOOKUP(F37,$C$4:$I$10,2,FALSE),IF(COUNTIF($S$4:$S$10,F37)=1,VLOOKUP(F37,$S$4:$Y$10,2,FALSE),"")))</f>
        <v/>
      </c>
      <c r="H37" s="106"/>
      <c r="I37" s="171" t="str">
        <f>+IF(H37="","",IF(COUNTIF($C$4:$C$10,H37)=1,VLOOKUP(H37,$C$4:$I$10,2,FALSE),IF(COUNTIF($S$4:$S$10,H37)=1,VLOOKUP(H37,$S$4:$Y$10,2,FALSE),"")))</f>
        <v/>
      </c>
      <c r="J37" s="129">
        <f t="shared" si="14"/>
        <v>0.47569444444444442</v>
      </c>
      <c r="K37" s="106"/>
      <c r="L37" s="171" t="str">
        <f>+IF(K37="","Spiel um Platz 3",IF(COUNTIF($C$4:$C$11,K37)=1,VLOOKUP(K37,$C$4:$I$11,2,FALSE),IF(COUNTIF($S$4:$S$11,K37)=1,VLOOKUP(K37,$S$4:$Y$11,2,FALSE),"")))</f>
        <v>Spiel um Platz 3</v>
      </c>
      <c r="M37" s="106" t="s">
        <v>3</v>
      </c>
      <c r="N37" s="106"/>
      <c r="O37" s="171" t="str">
        <f>+IF(N37="","",IF(COUNTIF($C$4:$C$10,N37)=1,VLOOKUP(N37,$C$4:$I$10,2,FALSE),IF(COUNTIF($S$4:$S$10,N37)=1,VLOOKUP(N37,$S$4:$Y$10,2,FALSE),"")))</f>
        <v/>
      </c>
      <c r="P37" s="106"/>
      <c r="Q37" s="175" t="str">
        <f>+IF(P37="","",IF(COUNTIF($C$4:$C$10,P37)=1,VLOOKUP(P37,$C$4:$I$10,2,FALSE),IF(COUNTIF($S$4:$S$10,P37)=1,VLOOKUP(P37,$S$4:$Y$10,2,FALSE),"")))</f>
        <v/>
      </c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5.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6. Vorrunde B</v>
      </c>
      <c r="X37" s="106"/>
      <c r="Y37" s="178" t="str">
        <f>+IF(X37="",$AB$31,IF(COUNTIF($C$4:$C$10,X37)=1,VLOOKUP(X37,$C$4:$I$10,2,FALSE),IF(COUNTIF($S$4:$S$10,X37)=1,VLOOKUP(X37,$S$4:$Y$10,2,FALSE),"")))</f>
        <v>6. Vorrunde A</v>
      </c>
      <c r="AD37" s="136"/>
    </row>
    <row r="38" spans="1:56" s="124" customFormat="1" ht="21.2" customHeight="1" x14ac:dyDescent="0.25">
      <c r="A38" s="630"/>
      <c r="B38" s="128">
        <v>0.5</v>
      </c>
      <c r="C38" s="106"/>
      <c r="D38" s="171" t="str">
        <f>+IF(C38="","",IF(COUNTIF($C$4:$C$10,C38)=1,VLOOKUP(C38,$C$4:$I$10,2,FALSE),IF(COUNTIF($S$4:$S$10,C38)=1,VLOOKUP(C38,$S$4:$Y$10,2,FALSE),"")))</f>
        <v/>
      </c>
      <c r="E38" s="106" t="s">
        <v>3</v>
      </c>
      <c r="F38" s="106"/>
      <c r="G38" s="171" t="str">
        <f t="shared" si="11"/>
        <v/>
      </c>
      <c r="H38" s="106"/>
      <c r="I38" s="171" t="str">
        <f t="shared" si="12"/>
        <v/>
      </c>
      <c r="J38" s="128">
        <f>+B38</f>
        <v>0.5</v>
      </c>
      <c r="K38" s="106"/>
      <c r="L38" s="171" t="str">
        <f>+IF(K38="","",IF(COUNTIF($C$4:$C$10,K38)=1,VLOOKUP(K38,$C$4:$I$10,2,FALSE),IF(COUNTIF($S$4:$S$10,K38)=1,VLOOKUP(K38,$S$4:$Y$10,2,FALSE),"")))</f>
        <v/>
      </c>
      <c r="M38" s="106" t="s">
        <v>3</v>
      </c>
      <c r="N38" s="106"/>
      <c r="O38" s="171" t="str">
        <f t="shared" si="16"/>
        <v/>
      </c>
      <c r="P38" s="106"/>
      <c r="Q38" s="175" t="str">
        <f t="shared" si="17"/>
        <v/>
      </c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7.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7. Vorrunde B</v>
      </c>
      <c r="X38" s="106"/>
      <c r="Y38" s="178" t="str">
        <f>+IF(X38="",$AB$30,IF(COUNTIF($C$4:$C$10,X38)=1,VLOOKUP(X38,$C$4:$I$10,2,FALSE),IF(COUNTIF($S$4:$S$10,X38)=1,VLOOKUP(X38,$S$4:$Y$10,2,FALSE),"")))</f>
        <v>5. Vorrunde A</v>
      </c>
      <c r="AB38" s="144" t="s">
        <v>30</v>
      </c>
      <c r="AD38" s="136"/>
    </row>
    <row r="39" spans="1:56" s="124" customFormat="1" ht="21.2" customHeight="1" x14ac:dyDescent="0.25">
      <c r="A39" s="630"/>
      <c r="B39" s="128"/>
      <c r="C39" s="106"/>
      <c r="D39" s="171" t="str">
        <f>+IF(C39="","",IF(COUNTIF($C$4:$C$10,C39)=1,VLOOKUP(C39,$C$4:$I$10,2,FALSE),IF(COUNTIF($S$4:$S$10,C39)=1,VLOOKUP(C39,$S$4:$Y$10,2,FALSE),"")))</f>
        <v/>
      </c>
      <c r="E39" s="106" t="s">
        <v>3</v>
      </c>
      <c r="F39" s="106"/>
      <c r="G39" s="171" t="str">
        <f t="shared" si="11"/>
        <v/>
      </c>
      <c r="H39" s="106"/>
      <c r="I39" s="171" t="str">
        <f t="shared" si="12"/>
        <v/>
      </c>
      <c r="J39" s="128">
        <v>0.50347222222222221</v>
      </c>
      <c r="K39" s="106"/>
      <c r="L39" s="171" t="str">
        <f>+IF(K39="",$AB$30,IF(COUNTIF($C$4:$C$11,K39)=1,VLOOKUP(K39,$C$4:$I$11,2,FALSE),IF(COUNTIF($S$4:$S$11,K39)=1,VLOOKUP(K39,$S$4:$Y$11,2,FALSE),"")))</f>
        <v>5.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5. Vorrunde B</v>
      </c>
      <c r="P39" s="106"/>
      <c r="Q39" s="175" t="str">
        <f>+IF(P39="",$AB$35,IF(COUNTIF($C$4:$C$10,P39)=1,VLOOKUP(P39,$C$4:$I$10,2,FALSE),IF(COUNTIF($S$4:$S$10,P39)=1,VLOOKUP(P39,$S$4:$Y$10,2,FALSE),"")))</f>
        <v>7. Vorrunde B</v>
      </c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6.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6. Vorrunde B</v>
      </c>
      <c r="X39" s="106"/>
      <c r="Y39" s="178" t="str">
        <f>+IF(X39="",$AB$32,IF(COUNTIF($C$4:$C$10,X39)=1,VLOOKUP(X39,$C$4:$I$10,2,FALSE),IF(COUNTIF($S$4:$S$10,X39)=1,VLOOKUP(X39,$S$4:$Y$10,2,FALSE),"")))</f>
        <v>7. Vorrunde A</v>
      </c>
      <c r="AB39" s="143" t="s">
        <v>32</v>
      </c>
      <c r="AD39" s="136"/>
    </row>
    <row r="40" spans="1:56" s="124" customFormat="1" ht="21.2" customHeight="1" x14ac:dyDescent="0.25">
      <c r="A40" s="630"/>
      <c r="B40" s="128"/>
      <c r="C40" s="106"/>
      <c r="D40" s="171" t="str">
        <f>+IF(C40="","",IF(COUNTIF($C$4:$C$10,C40)=1,VLOOKUP(C40,$C$4:$I$10,2,FALSE),IF(COUNTIF($S$4:$S$10,C40)=1,VLOOKUP(C40,$S$4:$Y$10,2,FALSE),"")))</f>
        <v/>
      </c>
      <c r="E40" s="106" t="s">
        <v>3</v>
      </c>
      <c r="F40" s="106"/>
      <c r="G40" s="171" t="str">
        <f t="shared" si="11"/>
        <v/>
      </c>
      <c r="H40" s="106"/>
      <c r="I40" s="171" t="str">
        <f t="shared" si="12"/>
        <v/>
      </c>
      <c r="J40" s="128">
        <v>0.52083333333333337</v>
      </c>
      <c r="K40" s="106"/>
      <c r="L40" s="171" t="str">
        <f>+IF(K40="","",IF(COUNTIF($C$4:$C$10,K40)=1,VLOOKUP(K40,$C$4:$I$10,2,FALSE),IF(COUNTIF($S$4:$S$10,K40)=1,VLOOKUP(K40,$S$4:$Y$10,2,FALSE),"")))</f>
        <v/>
      </c>
      <c r="M40" s="106" t="s">
        <v>3</v>
      </c>
      <c r="N40" s="106"/>
      <c r="O40" s="171" t="str">
        <f t="shared" si="16"/>
        <v/>
      </c>
      <c r="P40" s="106"/>
      <c r="Q40" s="175" t="str">
        <f t="shared" si="17"/>
        <v/>
      </c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31</v>
      </c>
      <c r="AC40" s="124" t="s">
        <v>301</v>
      </c>
      <c r="AD40" s="136"/>
    </row>
    <row r="41" spans="1:56" s="124" customFormat="1" ht="21.2" customHeight="1" x14ac:dyDescent="0.25">
      <c r="A41" s="630"/>
      <c r="B41" s="128"/>
      <c r="C41" s="106"/>
      <c r="D41" s="171"/>
      <c r="E41" s="106" t="s">
        <v>3</v>
      </c>
      <c r="F41" s="106"/>
      <c r="G41" s="171"/>
      <c r="H41" s="106"/>
      <c r="I41" s="171"/>
      <c r="J41" s="128">
        <f>+B41</f>
        <v>0</v>
      </c>
      <c r="K41" s="106"/>
      <c r="L41" s="171"/>
      <c r="M41" s="106" t="s">
        <v>3</v>
      </c>
      <c r="N41" s="106"/>
      <c r="O41" s="171"/>
      <c r="P41" s="106"/>
      <c r="Q41" s="175"/>
      <c r="R41" s="128"/>
      <c r="S41" s="106"/>
      <c r="T41" s="171"/>
      <c r="U41" s="106" t="s">
        <v>3</v>
      </c>
      <c r="V41" s="106"/>
      <c r="W41" s="171"/>
      <c r="X41" s="106"/>
      <c r="Y41" s="178"/>
      <c r="AB41" s="143" t="s">
        <v>300</v>
      </c>
      <c r="AC41" s="124" t="s">
        <v>410</v>
      </c>
      <c r="AD41" s="136"/>
    </row>
    <row r="42" spans="1:56" s="124" customFormat="1" ht="21.2" customHeight="1" thickBot="1" x14ac:dyDescent="0.3">
      <c r="A42" s="631"/>
      <c r="B42" s="137"/>
      <c r="C42" s="107"/>
      <c r="D42" s="172"/>
      <c r="E42" s="107" t="s">
        <v>3</v>
      </c>
      <c r="F42" s="107"/>
      <c r="G42" s="172"/>
      <c r="H42" s="107"/>
      <c r="I42" s="172"/>
      <c r="J42" s="137">
        <f>+B42</f>
        <v>0</v>
      </c>
      <c r="K42" s="107"/>
      <c r="L42" s="172"/>
      <c r="M42" s="107" t="s">
        <v>3</v>
      </c>
      <c r="N42" s="107"/>
      <c r="O42" s="172"/>
      <c r="P42" s="107"/>
      <c r="Q42" s="176"/>
      <c r="R42" s="137">
        <f>+B42</f>
        <v>0</v>
      </c>
      <c r="S42" s="107"/>
      <c r="T42" s="172"/>
      <c r="U42" s="107" t="s">
        <v>3</v>
      </c>
      <c r="V42" s="107"/>
      <c r="W42" s="172"/>
      <c r="X42" s="107"/>
      <c r="Y42" s="179"/>
      <c r="AB42" s="145"/>
      <c r="AD42" s="136"/>
    </row>
    <row r="43" spans="1:56" x14ac:dyDescent="0.25">
      <c r="D43" s="96"/>
      <c r="L43" s="96"/>
      <c r="T43" s="96"/>
    </row>
    <row r="44" spans="1:56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2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1187" priority="393" operator="equal">
      <formula>0</formula>
    </cfRule>
  </conditionalFormatting>
  <conditionalFormatting sqref="C38:I39 C41:I42 C40 E40:I40 M40:Q40 C14:Y31 K41:Q42 K38:Q38 J38:J42 S41:Y42 S33:S40 R33:R42 R32:S32 C32:C37 K39:K40">
    <cfRule type="expression" dxfId="1186" priority="385">
      <formula>AND(OR(C14=$M$10,C14=$O$10),AND(NOT(ISBLANK($M$10)),NOT(ISBLANK(C14)),NOT(C14=0)))</formula>
    </cfRule>
    <cfRule type="expression" dxfId="1185" priority="386">
      <formula>AND(OR(C14=$M$9,C14=$O$9),AND(NOT(ISBLANK($M$9)),NOT(ISBLANK(C14)),NOT(C14=0)))</formula>
    </cfRule>
    <cfRule type="expression" dxfId="1184" priority="387">
      <formula>AND(OR(C14=$M$8,C14=$O$8),AND(NOT(ISBLANK($M$8)),NOT(ISBLANK(C14)),NOT(C14=0)))</formula>
    </cfRule>
    <cfRule type="expression" dxfId="1183" priority="388">
      <formula>AND(OR(C14=$M$7,C14=$O$7),AND(NOT(ISBLANK($M$7)),NOT(ISBLANK(C14)),NOT(C14=0)))</formula>
    </cfRule>
    <cfRule type="expression" dxfId="1182" priority="389">
      <formula>AND(OR(C14=$M$6,C14=$O$6),AND(NOT(ISBLANK($M$6)),NOT(ISBLANK(C14)),NOT(C14=0)))</formula>
    </cfRule>
    <cfRule type="expression" dxfId="1181" priority="390">
      <formula>AND(OR(C14=$M$5,C14=$O$5),AND(NOT(ISBLANK($M$5)),NOT(ISBLANK(C14)),NOT(C14=0)))</formula>
    </cfRule>
    <cfRule type="expression" dxfId="1180" priority="391">
      <formula>AND(OR(C14=$M$4,C14=$O$4),AND(NOT(ISBLANK($M$4)),NOT(ISBLANK(C14)),NOT(C14=0)))</formula>
    </cfRule>
    <cfRule type="cellIs" dxfId="1179" priority="392" operator="equal">
      <formula>0</formula>
    </cfRule>
  </conditionalFormatting>
  <conditionalFormatting sqref="D43">
    <cfRule type="expression" dxfId="1178" priority="377">
      <formula>AND(OR(D43=$M$10,D43=$O$10),AND(NOT(ISBLANK($M$10)),NOT(ISBLANK(D43)),NOT(D43=0)))</formula>
    </cfRule>
    <cfRule type="expression" dxfId="1177" priority="378">
      <formula>AND(OR(D43=$M$9,D43=$O$9),AND(NOT(ISBLANK($M$9)),NOT(ISBLANK(D43)),NOT(D43=0)))</formula>
    </cfRule>
    <cfRule type="expression" dxfId="1176" priority="379">
      <formula>AND(OR(D43=$M$8,D43=$O$8),AND(NOT(ISBLANK($M$8)),NOT(ISBLANK(D43)),NOT(D43=0)))</formula>
    </cfRule>
    <cfRule type="expression" dxfId="1175" priority="380">
      <formula>AND(OR(D43=$M$7,D43=$O$7),AND(NOT(ISBLANK($M$7)),NOT(ISBLANK(D43)),NOT(D43=0)))</formula>
    </cfRule>
    <cfRule type="expression" dxfId="1174" priority="381">
      <formula>AND(OR(D43=$M$6,D43=$O$6),AND(NOT(ISBLANK($M$6)),NOT(ISBLANK(D43)),NOT(D43=0)))</formula>
    </cfRule>
    <cfRule type="expression" dxfId="1173" priority="382">
      <formula>AND(OR(D43=$M$5,D43=$O$5),AND(NOT(ISBLANK($M$5)),NOT(ISBLANK(D43)),NOT(D43=0)))</formula>
    </cfRule>
    <cfRule type="expression" dxfId="1172" priority="383">
      <formula>AND(OR(D43=$M$4,D43=$O$4),AND(NOT(ISBLANK($M$4)),NOT(ISBLANK(D43)),NOT(D43=0)))</formula>
    </cfRule>
    <cfRule type="cellIs" dxfId="1171" priority="384" operator="equal">
      <formula>0</formula>
    </cfRule>
  </conditionalFormatting>
  <conditionalFormatting sqref="L43">
    <cfRule type="expression" dxfId="1170" priority="369">
      <formula>AND(OR(L43=$M$10,L43=$O$10),AND(NOT(ISBLANK($M$10)),NOT(ISBLANK(L43)),NOT(L43=0)))</formula>
    </cfRule>
    <cfRule type="expression" dxfId="1169" priority="370">
      <formula>AND(OR(L43=$M$9,L43=$O$9),AND(NOT(ISBLANK($M$9)),NOT(ISBLANK(L43)),NOT(L43=0)))</formula>
    </cfRule>
    <cfRule type="expression" dxfId="1168" priority="371">
      <formula>AND(OR(L43=$M$8,L43=$O$8),AND(NOT(ISBLANK($M$8)),NOT(ISBLANK(L43)),NOT(L43=0)))</formula>
    </cfRule>
    <cfRule type="expression" dxfId="1167" priority="372">
      <formula>AND(OR(L43=$M$7,L43=$O$7),AND(NOT(ISBLANK($M$7)),NOT(ISBLANK(L43)),NOT(L43=0)))</formula>
    </cfRule>
    <cfRule type="expression" dxfId="1166" priority="373">
      <formula>AND(OR(L43=$M$6,L43=$O$6),AND(NOT(ISBLANK($M$6)),NOT(ISBLANK(L43)),NOT(L43=0)))</formula>
    </cfRule>
    <cfRule type="expression" dxfId="1165" priority="374">
      <formula>AND(OR(L43=$M$5,L43=$O$5),AND(NOT(ISBLANK($M$5)),NOT(ISBLANK(L43)),NOT(L43=0)))</formula>
    </cfRule>
    <cfRule type="expression" dxfId="1164" priority="375">
      <formula>AND(OR(L43=$M$4,L43=$O$4),AND(NOT(ISBLANK($M$4)),NOT(ISBLANK(L43)),NOT(L43=0)))</formula>
    </cfRule>
    <cfRule type="cellIs" dxfId="1163" priority="376" operator="equal">
      <formula>0</formula>
    </cfRule>
  </conditionalFormatting>
  <conditionalFormatting sqref="T43">
    <cfRule type="expression" dxfId="1162" priority="361">
      <formula>AND(OR(T43=$M$10,T43=$O$10),AND(NOT(ISBLANK($M$10)),NOT(ISBLANK(T43)),NOT(T43=0)))</formula>
    </cfRule>
    <cfRule type="expression" dxfId="1161" priority="362">
      <formula>AND(OR(T43=$M$9,T43=$O$9),AND(NOT(ISBLANK($M$9)),NOT(ISBLANK(T43)),NOT(T43=0)))</formula>
    </cfRule>
    <cfRule type="expression" dxfId="1160" priority="363">
      <formula>AND(OR(T43=$M$8,T43=$O$8),AND(NOT(ISBLANK($M$8)),NOT(ISBLANK(T43)),NOT(T43=0)))</formula>
    </cfRule>
    <cfRule type="expression" dxfId="1159" priority="364">
      <formula>AND(OR(T43=$M$7,T43=$O$7),AND(NOT(ISBLANK($M$7)),NOT(ISBLANK(T43)),NOT(T43=0)))</formula>
    </cfRule>
    <cfRule type="expression" dxfId="1158" priority="365">
      <formula>AND(OR(T43=$M$6,T43=$O$6),AND(NOT(ISBLANK($M$6)),NOT(ISBLANK(T43)),NOT(T43=0)))</formula>
    </cfRule>
    <cfRule type="expression" dxfId="1157" priority="366">
      <formula>AND(OR(T43=$M$5,T43=$O$5),AND(NOT(ISBLANK($M$5)),NOT(ISBLANK(T43)),NOT(T43=0)))</formula>
    </cfRule>
    <cfRule type="expression" dxfId="1156" priority="367">
      <formula>AND(OR(T43=$M$4,T43=$O$4),AND(NOT(ISBLANK($M$4)),NOT(ISBLANK(T43)),NOT(T43=0)))</formula>
    </cfRule>
    <cfRule type="cellIs" dxfId="1155" priority="368" operator="equal">
      <formula>0</formula>
    </cfRule>
  </conditionalFormatting>
  <conditionalFormatting sqref="U32:W32 W33 W35">
    <cfRule type="expression" dxfId="1154" priority="353">
      <formula>AND(OR(U32=$M$10,U32=$O$10),AND(NOT(ISBLANK($M$10)),NOT(ISBLANK(U32)),NOT(U32=0)))</formula>
    </cfRule>
    <cfRule type="expression" dxfId="1153" priority="354">
      <formula>AND(OR(U32=$M$9,U32=$O$9),AND(NOT(ISBLANK($M$9)),NOT(ISBLANK(U32)),NOT(U32=0)))</formula>
    </cfRule>
    <cfRule type="expression" dxfId="1152" priority="355">
      <formula>AND(OR(U32=$M$8,U32=$O$8),AND(NOT(ISBLANK($M$8)),NOT(ISBLANK(U32)),NOT(U32=0)))</formula>
    </cfRule>
    <cfRule type="expression" dxfId="1151" priority="356">
      <formula>AND(OR(U32=$M$7,U32=$O$7),AND(NOT(ISBLANK($M$7)),NOT(ISBLANK(U32)),NOT(U32=0)))</formula>
    </cfRule>
    <cfRule type="expression" dxfId="1150" priority="357">
      <formula>AND(OR(U32=$M$6,U32=$O$6),AND(NOT(ISBLANK($M$6)),NOT(ISBLANK(U32)),NOT(U32=0)))</formula>
    </cfRule>
    <cfRule type="expression" dxfId="1149" priority="358">
      <formula>AND(OR(U32=$M$5,U32=$O$5),AND(NOT(ISBLANK($M$5)),NOT(ISBLANK(U32)),NOT(U32=0)))</formula>
    </cfRule>
    <cfRule type="expression" dxfId="1148" priority="359">
      <formula>AND(OR(U32=$M$4,U32=$O$4),AND(NOT(ISBLANK($M$4)),NOT(ISBLANK(U32)),NOT(U32=0)))</formula>
    </cfRule>
    <cfRule type="cellIs" dxfId="1147" priority="360" operator="equal">
      <formula>0</formula>
    </cfRule>
  </conditionalFormatting>
  <conditionalFormatting sqref="T32:T34">
    <cfRule type="expression" dxfId="1146" priority="345">
      <formula>AND(OR(T32=$M$10,T32=$O$10),AND(NOT(ISBLANK($M$10)),NOT(ISBLANK(T32)),NOT(T32=0)))</formula>
    </cfRule>
    <cfRule type="expression" dxfId="1145" priority="346">
      <formula>AND(OR(T32=$M$9,T32=$O$9),AND(NOT(ISBLANK($M$9)),NOT(ISBLANK(T32)),NOT(T32=0)))</formula>
    </cfRule>
    <cfRule type="expression" dxfId="1144" priority="347">
      <formula>AND(OR(T32=$M$8,T32=$O$8),AND(NOT(ISBLANK($M$8)),NOT(ISBLANK(T32)),NOT(T32=0)))</formula>
    </cfRule>
    <cfRule type="expression" dxfId="1143" priority="348">
      <formula>AND(OR(T32=$M$7,T32=$O$7),AND(NOT(ISBLANK($M$7)),NOT(ISBLANK(T32)),NOT(T32=0)))</formula>
    </cfRule>
    <cfRule type="expression" dxfId="1142" priority="349">
      <formula>AND(OR(T32=$M$6,T32=$O$6),AND(NOT(ISBLANK($M$6)),NOT(ISBLANK(T32)),NOT(T32=0)))</formula>
    </cfRule>
    <cfRule type="expression" dxfId="1141" priority="350">
      <formula>AND(OR(T32=$M$5,T32=$O$5),AND(NOT(ISBLANK($M$5)),NOT(ISBLANK(T32)),NOT(T32=0)))</formula>
    </cfRule>
    <cfRule type="expression" dxfId="1140" priority="351">
      <formula>AND(OR(T32=$M$4,T32=$O$4),AND(NOT(ISBLANK($M$4)),NOT(ISBLANK(T32)),NOT(T32=0)))</formula>
    </cfRule>
    <cfRule type="cellIs" dxfId="1139" priority="352" operator="equal">
      <formula>0</formula>
    </cfRule>
  </conditionalFormatting>
  <conditionalFormatting sqref="J34:J35">
    <cfRule type="expression" dxfId="1138" priority="337">
      <formula>AND(OR(J34=$M$10,J34=$O$10),AND(NOT(ISBLANK($M$10)),NOT(ISBLANK(J34)),NOT(J34=0)))</formula>
    </cfRule>
    <cfRule type="expression" dxfId="1137" priority="338">
      <formula>AND(OR(J34=$M$9,J34=$O$9),AND(NOT(ISBLANK($M$9)),NOT(ISBLANK(J34)),NOT(J34=0)))</formula>
    </cfRule>
    <cfRule type="expression" dxfId="1136" priority="339">
      <formula>AND(OR(J34=$M$8,J34=$O$8),AND(NOT(ISBLANK($M$8)),NOT(ISBLANK(J34)),NOT(J34=0)))</formula>
    </cfRule>
    <cfRule type="expression" dxfId="1135" priority="340">
      <formula>AND(OR(J34=$M$7,J34=$O$7),AND(NOT(ISBLANK($M$7)),NOT(ISBLANK(J34)),NOT(J34=0)))</formula>
    </cfRule>
    <cfRule type="expression" dxfId="1134" priority="341">
      <formula>AND(OR(J34=$M$6,J34=$O$6),AND(NOT(ISBLANK($M$6)),NOT(ISBLANK(J34)),NOT(J34=0)))</formula>
    </cfRule>
    <cfRule type="expression" dxfId="1133" priority="342">
      <formula>AND(OR(J34=$M$5,J34=$O$5),AND(NOT(ISBLANK($M$5)),NOT(ISBLANK(J34)),NOT(J34=0)))</formula>
    </cfRule>
    <cfRule type="expression" dxfId="1132" priority="343">
      <formula>AND(OR(J34=$M$4,J34=$O$4),AND(NOT(ISBLANK($M$4)),NOT(ISBLANK(J34)),NOT(J34=0)))</formula>
    </cfRule>
    <cfRule type="cellIs" dxfId="1131" priority="344" operator="equal">
      <formula>0</formula>
    </cfRule>
  </conditionalFormatting>
  <conditionalFormatting sqref="D44">
    <cfRule type="expression" dxfId="1130" priority="329">
      <formula>AND(OR(D44=$M$10,D44=$O$10),AND(NOT(ISBLANK($M$10)),NOT(ISBLANK(D44)),NOT(D44=0)))</formula>
    </cfRule>
    <cfRule type="expression" dxfId="1129" priority="330">
      <formula>AND(OR(D44=$M$9,D44=$O$9),AND(NOT(ISBLANK($M$9)),NOT(ISBLANK(D44)),NOT(D44=0)))</formula>
    </cfRule>
    <cfRule type="expression" dxfId="1128" priority="331">
      <formula>AND(OR(D44=$M$8,D44=$O$8),AND(NOT(ISBLANK($M$8)),NOT(ISBLANK(D44)),NOT(D44=0)))</formula>
    </cfRule>
    <cfRule type="expression" dxfId="1127" priority="332">
      <formula>AND(OR(D44=$M$7,D44=$O$7),AND(NOT(ISBLANK($M$7)),NOT(ISBLANK(D44)),NOT(D44=0)))</formula>
    </cfRule>
    <cfRule type="expression" dxfId="1126" priority="333">
      <formula>AND(OR(D44=$M$6,D44=$O$6),AND(NOT(ISBLANK($M$6)),NOT(ISBLANK(D44)),NOT(D44=0)))</formula>
    </cfRule>
    <cfRule type="expression" dxfId="1125" priority="334">
      <formula>AND(OR(D44=$M$5,D44=$O$5),AND(NOT(ISBLANK($M$5)),NOT(ISBLANK(D44)),NOT(D44=0)))</formula>
    </cfRule>
    <cfRule type="expression" dxfId="1124" priority="335">
      <formula>AND(OR(D44=$M$4,D44=$O$4),AND(NOT(ISBLANK($M$4)),NOT(ISBLANK(D44)),NOT(D44=0)))</formula>
    </cfRule>
    <cfRule type="cellIs" dxfId="1123" priority="336" operator="equal">
      <formula>0</formula>
    </cfRule>
  </conditionalFormatting>
  <conditionalFormatting sqref="L44">
    <cfRule type="expression" dxfId="1122" priority="321">
      <formula>AND(OR(L44=$M$10,L44=$O$10),AND(NOT(ISBLANK($M$10)),NOT(ISBLANK(L44)),NOT(L44=0)))</formula>
    </cfRule>
    <cfRule type="expression" dxfId="1121" priority="322">
      <formula>AND(OR(L44=$M$9,L44=$O$9),AND(NOT(ISBLANK($M$9)),NOT(ISBLANK(L44)),NOT(L44=0)))</formula>
    </cfRule>
    <cfRule type="expression" dxfId="1120" priority="323">
      <formula>AND(OR(L44=$M$8,L44=$O$8),AND(NOT(ISBLANK($M$8)),NOT(ISBLANK(L44)),NOT(L44=0)))</formula>
    </cfRule>
    <cfRule type="expression" dxfId="1119" priority="324">
      <formula>AND(OR(L44=$M$7,L44=$O$7),AND(NOT(ISBLANK($M$7)),NOT(ISBLANK(L44)),NOT(L44=0)))</formula>
    </cfRule>
    <cfRule type="expression" dxfId="1118" priority="325">
      <formula>AND(OR(L44=$M$6,L44=$O$6),AND(NOT(ISBLANK($M$6)),NOT(ISBLANK(L44)),NOT(L44=0)))</formula>
    </cfRule>
    <cfRule type="expression" dxfId="1117" priority="326">
      <formula>AND(OR(L44=$M$5,L44=$O$5),AND(NOT(ISBLANK($M$5)),NOT(ISBLANK(L44)),NOT(L44=0)))</formula>
    </cfRule>
    <cfRule type="expression" dxfId="1116" priority="327">
      <formula>AND(OR(L44=$M$4,L44=$O$4),AND(NOT(ISBLANK($M$4)),NOT(ISBLANK(L44)),NOT(L44=0)))</formula>
    </cfRule>
    <cfRule type="cellIs" dxfId="1115" priority="328" operator="equal">
      <formula>0</formula>
    </cfRule>
  </conditionalFormatting>
  <conditionalFormatting sqref="T44">
    <cfRule type="expression" dxfId="1114" priority="313">
      <formula>AND(OR(T44=$M$10,T44=$O$10),AND(NOT(ISBLANK($M$10)),NOT(ISBLANK(T44)),NOT(T44=0)))</formula>
    </cfRule>
    <cfRule type="expression" dxfId="1113" priority="314">
      <formula>AND(OR(T44=$M$9,T44=$O$9),AND(NOT(ISBLANK($M$9)),NOT(ISBLANK(T44)),NOT(T44=0)))</formula>
    </cfRule>
    <cfRule type="expression" dxfId="1112" priority="315">
      <formula>AND(OR(T44=$M$8,T44=$O$8),AND(NOT(ISBLANK($M$8)),NOT(ISBLANK(T44)),NOT(T44=0)))</formula>
    </cfRule>
    <cfRule type="expression" dxfId="1111" priority="316">
      <formula>AND(OR(T44=$M$7,T44=$O$7),AND(NOT(ISBLANK($M$7)),NOT(ISBLANK(T44)),NOT(T44=0)))</formula>
    </cfRule>
    <cfRule type="expression" dxfId="1110" priority="317">
      <formula>AND(OR(T44=$M$6,T44=$O$6),AND(NOT(ISBLANK($M$6)),NOT(ISBLANK(T44)),NOT(T44=0)))</formula>
    </cfRule>
    <cfRule type="expression" dxfId="1109" priority="318">
      <formula>AND(OR(T44=$M$5,T44=$O$5),AND(NOT(ISBLANK($M$5)),NOT(ISBLANK(T44)),NOT(T44=0)))</formula>
    </cfRule>
    <cfRule type="expression" dxfId="1108" priority="319">
      <formula>AND(OR(T44=$M$4,T44=$O$4),AND(NOT(ISBLANK($M$4)),NOT(ISBLANK(T44)),NOT(T44=0)))</formula>
    </cfRule>
    <cfRule type="cellIs" dxfId="1107" priority="320" operator="equal">
      <formula>0</formula>
    </cfRule>
  </conditionalFormatting>
  <conditionalFormatting sqref="U39:V40 U33:V34 U36:V37 X32:Y40">
    <cfRule type="expression" dxfId="1106" priority="305">
      <formula>AND(OR(U32=$M$10,U32=$O$10),AND(NOT(ISBLANK($M$10)),NOT(ISBLANK(U32)),NOT(U32=0)))</formula>
    </cfRule>
    <cfRule type="expression" dxfId="1105" priority="306">
      <formula>AND(OR(U32=$M$9,U32=$O$9),AND(NOT(ISBLANK($M$9)),NOT(ISBLANK(U32)),NOT(U32=0)))</formula>
    </cfRule>
    <cfRule type="expression" dxfId="1104" priority="307">
      <formula>AND(OR(U32=$M$8,U32=$O$8),AND(NOT(ISBLANK($M$8)),NOT(ISBLANK(U32)),NOT(U32=0)))</formula>
    </cfRule>
    <cfRule type="expression" dxfId="1103" priority="308">
      <formula>AND(OR(U32=$M$7,U32=$O$7),AND(NOT(ISBLANK($M$7)),NOT(ISBLANK(U32)),NOT(U32=0)))</formula>
    </cfRule>
    <cfRule type="expression" dxfId="1102" priority="309">
      <formula>AND(OR(U32=$M$6,U32=$O$6),AND(NOT(ISBLANK($M$6)),NOT(ISBLANK(U32)),NOT(U32=0)))</formula>
    </cfRule>
    <cfRule type="expression" dxfId="1101" priority="310">
      <formula>AND(OR(U32=$M$5,U32=$O$5),AND(NOT(ISBLANK($M$5)),NOT(ISBLANK(U32)),NOT(U32=0)))</formula>
    </cfRule>
    <cfRule type="expression" dxfId="1100" priority="311">
      <formula>AND(OR(U32=$M$4,U32=$O$4),AND(NOT(ISBLANK($M$4)),NOT(ISBLANK(U32)),NOT(U32=0)))</formula>
    </cfRule>
    <cfRule type="cellIs" dxfId="1099" priority="312" operator="equal">
      <formula>0</formula>
    </cfRule>
  </conditionalFormatting>
  <conditionalFormatting sqref="E36:I36 K36">
    <cfRule type="expression" dxfId="1098" priority="297">
      <formula>AND(OR(E36=$M$10,E36=$O$10),AND(NOT(ISBLANK($M$10)),NOT(ISBLANK(E36)),NOT(E36=0)))</formula>
    </cfRule>
    <cfRule type="expression" dxfId="1097" priority="298">
      <formula>AND(OR(E36=$M$9,E36=$O$9),AND(NOT(ISBLANK($M$9)),NOT(ISBLANK(E36)),NOT(E36=0)))</formula>
    </cfRule>
    <cfRule type="expression" dxfId="1096" priority="299">
      <formula>AND(OR(E36=$M$8,E36=$O$8),AND(NOT(ISBLANK($M$8)),NOT(ISBLANK(E36)),NOT(E36=0)))</formula>
    </cfRule>
    <cfRule type="expression" dxfId="1095" priority="300">
      <formula>AND(OR(E36=$M$7,E36=$O$7),AND(NOT(ISBLANK($M$7)),NOT(ISBLANK(E36)),NOT(E36=0)))</formula>
    </cfRule>
    <cfRule type="expression" dxfId="1094" priority="301">
      <formula>AND(OR(E36=$M$6,E36=$O$6),AND(NOT(ISBLANK($M$6)),NOT(ISBLANK(E36)),NOT(E36=0)))</formula>
    </cfRule>
    <cfRule type="expression" dxfId="1093" priority="302">
      <formula>AND(OR(E36=$M$5,E36=$O$5),AND(NOT(ISBLANK($M$5)),NOT(ISBLANK(E36)),NOT(E36=0)))</formula>
    </cfRule>
    <cfRule type="expression" dxfId="1092" priority="303">
      <formula>AND(OR(E36=$M$4,E36=$O$4),AND(NOT(ISBLANK($M$4)),NOT(ISBLANK(E36)),NOT(E36=0)))</formula>
    </cfRule>
    <cfRule type="cellIs" dxfId="1091" priority="304" operator="equal">
      <formula>0</formula>
    </cfRule>
  </conditionalFormatting>
  <conditionalFormatting sqref="D45">
    <cfRule type="expression" dxfId="1090" priority="289">
      <formula>AND(OR(D45=$M$10,D45=$O$10),AND(NOT(ISBLANK($M$10)),NOT(ISBLANK(D45)),NOT(D45=0)))</formula>
    </cfRule>
    <cfRule type="expression" dxfId="1089" priority="290">
      <formula>AND(OR(D45=$M$9,D45=$O$9),AND(NOT(ISBLANK($M$9)),NOT(ISBLANK(D45)),NOT(D45=0)))</formula>
    </cfRule>
    <cfRule type="expression" dxfId="1088" priority="291">
      <formula>AND(OR(D45=$M$8,D45=$O$8),AND(NOT(ISBLANK($M$8)),NOT(ISBLANK(D45)),NOT(D45=0)))</formula>
    </cfRule>
    <cfRule type="expression" dxfId="1087" priority="292">
      <formula>AND(OR(D45=$M$7,D45=$O$7),AND(NOT(ISBLANK($M$7)),NOT(ISBLANK(D45)),NOT(D45=0)))</formula>
    </cfRule>
    <cfRule type="expression" dxfId="1086" priority="293">
      <formula>AND(OR(D45=$M$6,D45=$O$6),AND(NOT(ISBLANK($M$6)),NOT(ISBLANK(D45)),NOT(D45=0)))</formula>
    </cfRule>
    <cfRule type="expression" dxfId="1085" priority="294">
      <formula>AND(OR(D45=$M$5,D45=$O$5),AND(NOT(ISBLANK($M$5)),NOT(ISBLANK(D45)),NOT(D45=0)))</formula>
    </cfRule>
    <cfRule type="expression" dxfId="1084" priority="295">
      <formula>AND(OR(D45=$M$4,D45=$O$4),AND(NOT(ISBLANK($M$4)),NOT(ISBLANK(D45)),NOT(D45=0)))</formula>
    </cfRule>
    <cfRule type="cellIs" dxfId="1083" priority="296" operator="equal">
      <formula>0</formula>
    </cfRule>
  </conditionalFormatting>
  <conditionalFormatting sqref="L45">
    <cfRule type="expression" dxfId="1082" priority="281">
      <formula>AND(OR(L45=$M$10,L45=$O$10),AND(NOT(ISBLANK($M$10)),NOT(ISBLANK(L45)),NOT(L45=0)))</formula>
    </cfRule>
    <cfRule type="expression" dxfId="1081" priority="282">
      <formula>AND(OR(L45=$M$9,L45=$O$9),AND(NOT(ISBLANK($M$9)),NOT(ISBLANK(L45)),NOT(L45=0)))</formula>
    </cfRule>
    <cfRule type="expression" dxfId="1080" priority="283">
      <formula>AND(OR(L45=$M$8,L45=$O$8),AND(NOT(ISBLANK($M$8)),NOT(ISBLANK(L45)),NOT(L45=0)))</formula>
    </cfRule>
    <cfRule type="expression" dxfId="1079" priority="284">
      <formula>AND(OR(L45=$M$7,L45=$O$7),AND(NOT(ISBLANK($M$7)),NOT(ISBLANK(L45)),NOT(L45=0)))</formula>
    </cfRule>
    <cfRule type="expression" dxfId="1078" priority="285">
      <formula>AND(OR(L45=$M$6,L45=$O$6),AND(NOT(ISBLANK($M$6)),NOT(ISBLANK(L45)),NOT(L45=0)))</formula>
    </cfRule>
    <cfRule type="expression" dxfId="1077" priority="286">
      <formula>AND(OR(L45=$M$5,L45=$O$5),AND(NOT(ISBLANK($M$5)),NOT(ISBLANK(L45)),NOT(L45=0)))</formula>
    </cfRule>
    <cfRule type="expression" dxfId="1076" priority="287">
      <formula>AND(OR(L45=$M$4,L45=$O$4),AND(NOT(ISBLANK($M$4)),NOT(ISBLANK(L45)),NOT(L45=0)))</formula>
    </cfRule>
    <cfRule type="cellIs" dxfId="1075" priority="288" operator="equal">
      <formula>0</formula>
    </cfRule>
  </conditionalFormatting>
  <conditionalFormatting sqref="T45">
    <cfRule type="expression" dxfId="1074" priority="273">
      <formula>AND(OR(T45=$M$10,T45=$O$10),AND(NOT(ISBLANK($M$10)),NOT(ISBLANK(T45)),NOT(T45=0)))</formula>
    </cfRule>
    <cfRule type="expression" dxfId="1073" priority="274">
      <formula>AND(OR(T45=$M$9,T45=$O$9),AND(NOT(ISBLANK($M$9)),NOT(ISBLANK(T45)),NOT(T45=0)))</formula>
    </cfRule>
    <cfRule type="expression" dxfId="1072" priority="275">
      <formula>AND(OR(T45=$M$8,T45=$O$8),AND(NOT(ISBLANK($M$8)),NOT(ISBLANK(T45)),NOT(T45=0)))</formula>
    </cfRule>
    <cfRule type="expression" dxfId="1071" priority="276">
      <formula>AND(OR(T45=$M$7,T45=$O$7),AND(NOT(ISBLANK($M$7)),NOT(ISBLANK(T45)),NOT(T45=0)))</formula>
    </cfRule>
    <cfRule type="expression" dxfId="1070" priority="277">
      <formula>AND(OR(T45=$M$6,T45=$O$6),AND(NOT(ISBLANK($M$6)),NOT(ISBLANK(T45)),NOT(T45=0)))</formula>
    </cfRule>
    <cfRule type="expression" dxfId="1069" priority="278">
      <formula>AND(OR(T45=$M$5,T45=$O$5),AND(NOT(ISBLANK($M$5)),NOT(ISBLANK(T45)),NOT(T45=0)))</formula>
    </cfRule>
    <cfRule type="expression" dxfId="1068" priority="279">
      <formula>AND(OR(T45=$M$4,T45=$O$4),AND(NOT(ISBLANK($M$4)),NOT(ISBLANK(T45)),NOT(T45=0)))</formula>
    </cfRule>
    <cfRule type="cellIs" dxfId="1067" priority="280" operator="equal">
      <formula>0</formula>
    </cfRule>
  </conditionalFormatting>
  <conditionalFormatting sqref="D40">
    <cfRule type="expression" dxfId="1066" priority="265">
      <formula>AND(OR(D40=$M$10,D40=$O$10),AND(NOT(ISBLANK($M$10)),NOT(ISBLANK(D40)),NOT(D40=0)))</formula>
    </cfRule>
    <cfRule type="expression" dxfId="1065" priority="266">
      <formula>AND(OR(D40=$M$9,D40=$O$9),AND(NOT(ISBLANK($M$9)),NOT(ISBLANK(D40)),NOT(D40=0)))</formula>
    </cfRule>
    <cfRule type="expression" dxfId="1064" priority="267">
      <formula>AND(OR(D40=$M$8,D40=$O$8),AND(NOT(ISBLANK($M$8)),NOT(ISBLANK(D40)),NOT(D40=0)))</formula>
    </cfRule>
    <cfRule type="expression" dxfId="1063" priority="268">
      <formula>AND(OR(D40=$M$7,D40=$O$7),AND(NOT(ISBLANK($M$7)),NOT(ISBLANK(D40)),NOT(D40=0)))</formula>
    </cfRule>
    <cfRule type="expression" dxfId="1062" priority="269">
      <formula>AND(OR(D40=$M$6,D40=$O$6),AND(NOT(ISBLANK($M$6)),NOT(ISBLANK(D40)),NOT(D40=0)))</formula>
    </cfRule>
    <cfRule type="expression" dxfId="1061" priority="270">
      <formula>AND(OR(D40=$M$5,D40=$O$5),AND(NOT(ISBLANK($M$5)),NOT(ISBLANK(D40)),NOT(D40=0)))</formula>
    </cfRule>
    <cfRule type="expression" dxfId="1060" priority="271">
      <formula>AND(OR(D40=$M$4,D40=$O$4),AND(NOT(ISBLANK($M$4)),NOT(ISBLANK(D40)),NOT(D40=0)))</formula>
    </cfRule>
    <cfRule type="cellIs" dxfId="1059" priority="272" operator="equal">
      <formula>0</formula>
    </cfRule>
  </conditionalFormatting>
  <conditionalFormatting sqref="L40">
    <cfRule type="expression" dxfId="1058" priority="257">
      <formula>AND(OR(L40=$M$10,L40=$O$10),AND(NOT(ISBLANK($M$10)),NOT(ISBLANK(L40)),NOT(L40=0)))</formula>
    </cfRule>
    <cfRule type="expression" dxfId="1057" priority="258">
      <formula>AND(OR(L40=$M$9,L40=$O$9),AND(NOT(ISBLANK($M$9)),NOT(ISBLANK(L40)),NOT(L40=0)))</formula>
    </cfRule>
    <cfRule type="expression" dxfId="1056" priority="259">
      <formula>AND(OR(L40=$M$8,L40=$O$8),AND(NOT(ISBLANK($M$8)),NOT(ISBLANK(L40)),NOT(L40=0)))</formula>
    </cfRule>
    <cfRule type="expression" dxfId="1055" priority="260">
      <formula>AND(OR(L40=$M$7,L40=$O$7),AND(NOT(ISBLANK($M$7)),NOT(ISBLANK(L40)),NOT(L40=0)))</formula>
    </cfRule>
    <cfRule type="expression" dxfId="1054" priority="261">
      <formula>AND(OR(L40=$M$6,L40=$O$6),AND(NOT(ISBLANK($M$6)),NOT(ISBLANK(L40)),NOT(L40=0)))</formula>
    </cfRule>
    <cfRule type="expression" dxfId="1053" priority="262">
      <formula>AND(OR(L40=$M$5,L40=$O$5),AND(NOT(ISBLANK($M$5)),NOT(ISBLANK(L40)),NOT(L40=0)))</formula>
    </cfRule>
    <cfRule type="expression" dxfId="1052" priority="263">
      <formula>AND(OR(L40=$M$4,L40=$O$4),AND(NOT(ISBLANK($M$4)),NOT(ISBLANK(L40)),NOT(L40=0)))</formula>
    </cfRule>
    <cfRule type="cellIs" dxfId="1051" priority="264" operator="equal">
      <formula>0</formula>
    </cfRule>
  </conditionalFormatting>
  <conditionalFormatting sqref="L37">
    <cfRule type="expression" dxfId="1050" priority="249">
      <formula>AND(OR(L37=$M$10,L37=$O$10),AND(NOT(ISBLANK($M$10)),NOT(ISBLANK(L37)),NOT(L37=0)))</formula>
    </cfRule>
    <cfRule type="expression" dxfId="1049" priority="250">
      <formula>AND(OR(L37=$M$9,L37=$O$9),AND(NOT(ISBLANK($M$9)),NOT(ISBLANK(L37)),NOT(L37=0)))</formula>
    </cfRule>
    <cfRule type="expression" dxfId="1048" priority="251">
      <formula>AND(OR(L37=$M$8,L37=$O$8),AND(NOT(ISBLANK($M$8)),NOT(ISBLANK(L37)),NOT(L37=0)))</formula>
    </cfRule>
    <cfRule type="expression" dxfId="1047" priority="252">
      <formula>AND(OR(L37=$M$7,L37=$O$7),AND(NOT(ISBLANK($M$7)),NOT(ISBLANK(L37)),NOT(L37=0)))</formula>
    </cfRule>
    <cfRule type="expression" dxfId="1046" priority="253">
      <formula>AND(OR(L37=$M$6,L37=$O$6),AND(NOT(ISBLANK($M$6)),NOT(ISBLANK(L37)),NOT(L37=0)))</formula>
    </cfRule>
    <cfRule type="expression" dxfId="1045" priority="254">
      <formula>AND(OR(L37=$M$5,L37=$O$5),AND(NOT(ISBLANK($M$5)),NOT(ISBLANK(L37)),NOT(L37=0)))</formula>
    </cfRule>
    <cfRule type="expression" dxfId="1044" priority="255">
      <formula>AND(OR(L37=$M$4,L37=$O$4),AND(NOT(ISBLANK($M$4)),NOT(ISBLANK(L37)),NOT(L37=0)))</formula>
    </cfRule>
    <cfRule type="cellIs" dxfId="1043" priority="256" operator="equal">
      <formula>0</formula>
    </cfRule>
  </conditionalFormatting>
  <conditionalFormatting sqref="T35:T37">
    <cfRule type="expression" dxfId="1042" priority="241">
      <formula>AND(OR(T35=$M$10,T35=$O$10),AND(NOT(ISBLANK($M$10)),NOT(ISBLANK(T35)),NOT(T35=0)))</formula>
    </cfRule>
    <cfRule type="expression" dxfId="1041" priority="242">
      <formula>AND(OR(T35=$M$9,T35=$O$9),AND(NOT(ISBLANK($M$9)),NOT(ISBLANK(T35)),NOT(T35=0)))</formula>
    </cfRule>
    <cfRule type="expression" dxfId="1040" priority="243">
      <formula>AND(OR(T35=$M$8,T35=$O$8),AND(NOT(ISBLANK($M$8)),NOT(ISBLANK(T35)),NOT(T35=0)))</formula>
    </cfRule>
    <cfRule type="expression" dxfId="1039" priority="244">
      <formula>AND(OR(T35=$M$7,T35=$O$7),AND(NOT(ISBLANK($M$7)),NOT(ISBLANK(T35)),NOT(T35=0)))</formula>
    </cfRule>
    <cfRule type="expression" dxfId="1038" priority="245">
      <formula>AND(OR(T35=$M$6,T35=$O$6),AND(NOT(ISBLANK($M$6)),NOT(ISBLANK(T35)),NOT(T35=0)))</formula>
    </cfRule>
    <cfRule type="expression" dxfId="1037" priority="246">
      <formula>AND(OR(T35=$M$5,T35=$O$5),AND(NOT(ISBLANK($M$5)),NOT(ISBLANK(T35)),NOT(T35=0)))</formula>
    </cfRule>
    <cfRule type="expression" dxfId="1036" priority="247">
      <formula>AND(OR(T35=$M$4,T35=$O$4),AND(NOT(ISBLANK($M$4)),NOT(ISBLANK(T35)),NOT(T35=0)))</formula>
    </cfRule>
    <cfRule type="cellIs" dxfId="1035" priority="248" operator="equal">
      <formula>0</formula>
    </cfRule>
  </conditionalFormatting>
  <conditionalFormatting sqref="T38:T40">
    <cfRule type="expression" dxfId="1034" priority="233">
      <formula>AND(OR(T38=$M$10,T38=$O$10),AND(NOT(ISBLANK($M$10)),NOT(ISBLANK(T38)),NOT(T38=0)))</formula>
    </cfRule>
    <cfRule type="expression" dxfId="1033" priority="234">
      <formula>AND(OR(T38=$M$9,T38=$O$9),AND(NOT(ISBLANK($M$9)),NOT(ISBLANK(T38)),NOT(T38=0)))</formula>
    </cfRule>
    <cfRule type="expression" dxfId="1032" priority="235">
      <formula>AND(OR(T38=$M$8,T38=$O$8),AND(NOT(ISBLANK($M$8)),NOT(ISBLANK(T38)),NOT(T38=0)))</formula>
    </cfRule>
    <cfRule type="expression" dxfId="1031" priority="236">
      <formula>AND(OR(T38=$M$7,T38=$O$7),AND(NOT(ISBLANK($M$7)),NOT(ISBLANK(T38)),NOT(T38=0)))</formula>
    </cfRule>
    <cfRule type="expression" dxfId="1030" priority="237">
      <formula>AND(OR(T38=$M$6,T38=$O$6),AND(NOT(ISBLANK($M$6)),NOT(ISBLANK(T38)),NOT(T38=0)))</formula>
    </cfRule>
    <cfRule type="expression" dxfId="1029" priority="238">
      <formula>AND(OR(T38=$M$5,T38=$O$5),AND(NOT(ISBLANK($M$5)),NOT(ISBLANK(T38)),NOT(T38=0)))</formula>
    </cfRule>
    <cfRule type="expression" dxfId="1028" priority="239">
      <formula>AND(OR(T38=$M$4,T38=$O$4),AND(NOT(ISBLANK($M$4)),NOT(ISBLANK(T38)),NOT(T38=0)))</formula>
    </cfRule>
    <cfRule type="cellIs" dxfId="1027" priority="240" operator="equal">
      <formula>0</formula>
    </cfRule>
  </conditionalFormatting>
  <conditionalFormatting sqref="W36">
    <cfRule type="expression" dxfId="1026" priority="225">
      <formula>AND(OR(W36=$M$10,W36=$O$10),AND(NOT(ISBLANK($M$10)),NOT(ISBLANK(W36)),NOT(W36=0)))</formula>
    </cfRule>
    <cfRule type="expression" dxfId="1025" priority="226">
      <formula>AND(OR(W36=$M$9,W36=$O$9),AND(NOT(ISBLANK($M$9)),NOT(ISBLANK(W36)),NOT(W36=0)))</formula>
    </cfRule>
    <cfRule type="expression" dxfId="1024" priority="227">
      <formula>AND(OR(W36=$M$8,W36=$O$8),AND(NOT(ISBLANK($M$8)),NOT(ISBLANK(W36)),NOT(W36=0)))</formula>
    </cfRule>
    <cfRule type="expression" dxfId="1023" priority="228">
      <formula>AND(OR(W36=$M$7,W36=$O$7),AND(NOT(ISBLANK($M$7)),NOT(ISBLANK(W36)),NOT(W36=0)))</formula>
    </cfRule>
    <cfRule type="expression" dxfId="1022" priority="229">
      <formula>AND(OR(W36=$M$6,W36=$O$6),AND(NOT(ISBLANK($M$6)),NOT(ISBLANK(W36)),NOT(W36=0)))</formula>
    </cfRule>
    <cfRule type="expression" dxfId="1021" priority="230">
      <formula>AND(OR(W36=$M$5,W36=$O$5),AND(NOT(ISBLANK($M$5)),NOT(ISBLANK(W36)),NOT(W36=0)))</formula>
    </cfRule>
    <cfRule type="expression" dxfId="1020" priority="231">
      <formula>AND(OR(W36=$M$4,W36=$O$4),AND(NOT(ISBLANK($M$4)),NOT(ISBLANK(W36)),NOT(W36=0)))</formula>
    </cfRule>
    <cfRule type="cellIs" dxfId="1019" priority="232" operator="equal">
      <formula>0</formula>
    </cfRule>
  </conditionalFormatting>
  <conditionalFormatting sqref="W38">
    <cfRule type="expression" dxfId="1018" priority="217">
      <formula>AND(OR(W38=$M$10,W38=$O$10),AND(NOT(ISBLANK($M$10)),NOT(ISBLANK(W38)),NOT(W38=0)))</formula>
    </cfRule>
    <cfRule type="expression" dxfId="1017" priority="218">
      <formula>AND(OR(W38=$M$9,W38=$O$9),AND(NOT(ISBLANK($M$9)),NOT(ISBLANK(W38)),NOT(W38=0)))</formula>
    </cfRule>
    <cfRule type="expression" dxfId="1016" priority="219">
      <formula>AND(OR(W38=$M$8,W38=$O$8),AND(NOT(ISBLANK($M$8)),NOT(ISBLANK(W38)),NOT(W38=0)))</formula>
    </cfRule>
    <cfRule type="expression" dxfId="1015" priority="220">
      <formula>AND(OR(W38=$M$7,W38=$O$7),AND(NOT(ISBLANK($M$7)),NOT(ISBLANK(W38)),NOT(W38=0)))</formula>
    </cfRule>
    <cfRule type="expression" dxfId="1014" priority="221">
      <formula>AND(OR(W38=$M$6,W38=$O$6),AND(NOT(ISBLANK($M$6)),NOT(ISBLANK(W38)),NOT(W38=0)))</formula>
    </cfRule>
    <cfRule type="expression" dxfId="1013" priority="222">
      <formula>AND(OR(W38=$M$5,W38=$O$5),AND(NOT(ISBLANK($M$5)),NOT(ISBLANK(W38)),NOT(W38=0)))</formula>
    </cfRule>
    <cfRule type="expression" dxfId="1012" priority="223">
      <formula>AND(OR(W38=$M$4,W38=$O$4),AND(NOT(ISBLANK($M$4)),NOT(ISBLANK(W38)),NOT(W38=0)))</formula>
    </cfRule>
    <cfRule type="cellIs" dxfId="1011" priority="224" operator="equal">
      <formula>0</formula>
    </cfRule>
  </conditionalFormatting>
  <conditionalFormatting sqref="W39">
    <cfRule type="expression" dxfId="1010" priority="209">
      <formula>AND(OR(W39=$M$10,W39=$O$10),AND(NOT(ISBLANK($M$10)),NOT(ISBLANK(W39)),NOT(W39=0)))</formula>
    </cfRule>
    <cfRule type="expression" dxfId="1009" priority="210">
      <formula>AND(OR(W39=$M$9,W39=$O$9),AND(NOT(ISBLANK($M$9)),NOT(ISBLANK(W39)),NOT(W39=0)))</formula>
    </cfRule>
    <cfRule type="expression" dxfId="1008" priority="211">
      <formula>AND(OR(W39=$M$8,W39=$O$8),AND(NOT(ISBLANK($M$8)),NOT(ISBLANK(W39)),NOT(W39=0)))</formula>
    </cfRule>
    <cfRule type="expression" dxfId="1007" priority="212">
      <formula>AND(OR(W39=$M$7,W39=$O$7),AND(NOT(ISBLANK($M$7)),NOT(ISBLANK(W39)),NOT(W39=0)))</formula>
    </cfRule>
    <cfRule type="expression" dxfId="1006" priority="213">
      <formula>AND(OR(W39=$M$6,W39=$O$6),AND(NOT(ISBLANK($M$6)),NOT(ISBLANK(W39)),NOT(W39=0)))</formula>
    </cfRule>
    <cfRule type="expression" dxfId="1005" priority="214">
      <formula>AND(OR(W39=$M$5,W39=$O$5),AND(NOT(ISBLANK($M$5)),NOT(ISBLANK(W39)),NOT(W39=0)))</formula>
    </cfRule>
    <cfRule type="expression" dxfId="1004" priority="215">
      <formula>AND(OR(W39=$M$4,W39=$O$4),AND(NOT(ISBLANK($M$4)),NOT(ISBLANK(W39)),NOT(W39=0)))</formula>
    </cfRule>
    <cfRule type="cellIs" dxfId="1003" priority="216" operator="equal">
      <formula>0</formula>
    </cfRule>
  </conditionalFormatting>
  <conditionalFormatting sqref="W40">
    <cfRule type="expression" dxfId="1002" priority="201">
      <formula>AND(OR(W40=$M$10,W40=$O$10),AND(NOT(ISBLANK($M$10)),NOT(ISBLANK(W40)),NOT(W40=0)))</formula>
    </cfRule>
    <cfRule type="expression" dxfId="1001" priority="202">
      <formula>AND(OR(W40=$M$9,W40=$O$9),AND(NOT(ISBLANK($M$9)),NOT(ISBLANK(W40)),NOT(W40=0)))</formula>
    </cfRule>
    <cfRule type="expression" dxfId="1000" priority="203">
      <formula>AND(OR(W40=$M$8,W40=$O$8),AND(NOT(ISBLANK($M$8)),NOT(ISBLANK(W40)),NOT(W40=0)))</formula>
    </cfRule>
    <cfRule type="expression" dxfId="999" priority="204">
      <formula>AND(OR(W40=$M$7,W40=$O$7),AND(NOT(ISBLANK($M$7)),NOT(ISBLANK(W40)),NOT(W40=0)))</formula>
    </cfRule>
    <cfRule type="expression" dxfId="998" priority="205">
      <formula>AND(OR(W40=$M$6,W40=$O$6),AND(NOT(ISBLANK($M$6)),NOT(ISBLANK(W40)),NOT(W40=0)))</formula>
    </cfRule>
    <cfRule type="expression" dxfId="997" priority="206">
      <formula>AND(OR(W40=$M$5,W40=$O$5),AND(NOT(ISBLANK($M$5)),NOT(ISBLANK(W40)),NOT(W40=0)))</formula>
    </cfRule>
    <cfRule type="expression" dxfId="996" priority="207">
      <formula>AND(OR(W40=$M$4,W40=$O$4),AND(NOT(ISBLANK($M$4)),NOT(ISBLANK(W40)),NOT(W40=0)))</formula>
    </cfRule>
    <cfRule type="cellIs" dxfId="995" priority="208" operator="equal">
      <formula>0</formula>
    </cfRule>
  </conditionalFormatting>
  <conditionalFormatting sqref="U35:V35">
    <cfRule type="expression" dxfId="994" priority="193">
      <formula>AND(OR(U35=$M$10,U35=$O$10),AND(NOT(ISBLANK($M$10)),NOT(ISBLANK(U35)),NOT(U35=0)))</formula>
    </cfRule>
    <cfRule type="expression" dxfId="993" priority="194">
      <formula>AND(OR(U35=$M$9,U35=$O$9),AND(NOT(ISBLANK($M$9)),NOT(ISBLANK(U35)),NOT(U35=0)))</formula>
    </cfRule>
    <cfRule type="expression" dxfId="992" priority="195">
      <formula>AND(OR(U35=$M$8,U35=$O$8),AND(NOT(ISBLANK($M$8)),NOT(ISBLANK(U35)),NOT(U35=0)))</formula>
    </cfRule>
    <cfRule type="expression" dxfId="991" priority="196">
      <formula>AND(OR(U35=$M$7,U35=$O$7),AND(NOT(ISBLANK($M$7)),NOT(ISBLANK(U35)),NOT(U35=0)))</formula>
    </cfRule>
    <cfRule type="expression" dxfId="990" priority="197">
      <formula>AND(OR(U35=$M$6,U35=$O$6),AND(NOT(ISBLANK($M$6)),NOT(ISBLANK(U35)),NOT(U35=0)))</formula>
    </cfRule>
    <cfRule type="expression" dxfId="989" priority="198">
      <formula>AND(OR(U35=$M$5,U35=$O$5),AND(NOT(ISBLANK($M$5)),NOT(ISBLANK(U35)),NOT(U35=0)))</formula>
    </cfRule>
    <cfRule type="expression" dxfId="988" priority="199">
      <formula>AND(OR(U35=$M$4,U35=$O$4),AND(NOT(ISBLANK($M$4)),NOT(ISBLANK(U35)),NOT(U35=0)))</formula>
    </cfRule>
    <cfRule type="cellIs" dxfId="987" priority="200" operator="equal">
      <formula>0</formula>
    </cfRule>
  </conditionalFormatting>
  <conditionalFormatting sqref="U38:V38">
    <cfRule type="expression" dxfId="986" priority="185">
      <formula>AND(OR(U38=$M$10,U38=$O$10),AND(NOT(ISBLANK($M$10)),NOT(ISBLANK(U38)),NOT(U38=0)))</formula>
    </cfRule>
    <cfRule type="expression" dxfId="985" priority="186">
      <formula>AND(OR(U38=$M$9,U38=$O$9),AND(NOT(ISBLANK($M$9)),NOT(ISBLANK(U38)),NOT(U38=0)))</formula>
    </cfRule>
    <cfRule type="expression" dxfId="984" priority="187">
      <formula>AND(OR(U38=$M$8,U38=$O$8),AND(NOT(ISBLANK($M$8)),NOT(ISBLANK(U38)),NOT(U38=0)))</formula>
    </cfRule>
    <cfRule type="expression" dxfId="983" priority="188">
      <formula>AND(OR(U38=$M$7,U38=$O$7),AND(NOT(ISBLANK($M$7)),NOT(ISBLANK(U38)),NOT(U38=0)))</formula>
    </cfRule>
    <cfRule type="expression" dxfId="982" priority="189">
      <formula>AND(OR(U38=$M$6,U38=$O$6),AND(NOT(ISBLANK($M$6)),NOT(ISBLANK(U38)),NOT(U38=0)))</formula>
    </cfRule>
    <cfRule type="expression" dxfId="981" priority="190">
      <formula>AND(OR(U38=$M$5,U38=$O$5),AND(NOT(ISBLANK($M$5)),NOT(ISBLANK(U38)),NOT(U38=0)))</formula>
    </cfRule>
    <cfRule type="expression" dxfId="980" priority="191">
      <formula>AND(OR(U38=$M$4,U38=$O$4),AND(NOT(ISBLANK($M$4)),NOT(ISBLANK(U38)),NOT(U38=0)))</formula>
    </cfRule>
    <cfRule type="cellIs" dxfId="979" priority="192" operator="equal">
      <formula>0</formula>
    </cfRule>
  </conditionalFormatting>
  <conditionalFormatting sqref="W34">
    <cfRule type="expression" dxfId="978" priority="177">
      <formula>AND(OR(W34=$M$10,W34=$O$10),AND(NOT(ISBLANK($M$10)),NOT(ISBLANK(W34)),NOT(W34=0)))</formula>
    </cfRule>
    <cfRule type="expression" dxfId="977" priority="178">
      <formula>AND(OR(W34=$M$9,W34=$O$9),AND(NOT(ISBLANK($M$9)),NOT(ISBLANK(W34)),NOT(W34=0)))</formula>
    </cfRule>
    <cfRule type="expression" dxfId="976" priority="179">
      <formula>AND(OR(W34=$M$8,W34=$O$8),AND(NOT(ISBLANK($M$8)),NOT(ISBLANK(W34)),NOT(W34=0)))</formula>
    </cfRule>
    <cfRule type="expression" dxfId="975" priority="180">
      <formula>AND(OR(W34=$M$7,W34=$O$7),AND(NOT(ISBLANK($M$7)),NOT(ISBLANK(W34)),NOT(W34=0)))</formula>
    </cfRule>
    <cfRule type="expression" dxfId="974" priority="181">
      <formula>AND(OR(W34=$M$6,W34=$O$6),AND(NOT(ISBLANK($M$6)),NOT(ISBLANK(W34)),NOT(W34=0)))</formula>
    </cfRule>
    <cfRule type="expression" dxfId="973" priority="182">
      <formula>AND(OR(W34=$M$5,W34=$O$5),AND(NOT(ISBLANK($M$5)),NOT(ISBLANK(W34)),NOT(W34=0)))</formula>
    </cfRule>
    <cfRule type="expression" dxfId="972" priority="183">
      <formula>AND(OR(W34=$M$4,W34=$O$4),AND(NOT(ISBLANK($M$4)),NOT(ISBLANK(W34)),NOT(W34=0)))</formula>
    </cfRule>
    <cfRule type="cellIs" dxfId="971" priority="184" operator="equal">
      <formula>0</formula>
    </cfRule>
  </conditionalFormatting>
  <conditionalFormatting sqref="W37">
    <cfRule type="expression" dxfId="970" priority="169">
      <formula>AND(OR(W37=$M$10,W37=$O$10),AND(NOT(ISBLANK($M$10)),NOT(ISBLANK(W37)),NOT(W37=0)))</formula>
    </cfRule>
    <cfRule type="expression" dxfId="969" priority="170">
      <formula>AND(OR(W37=$M$9,W37=$O$9),AND(NOT(ISBLANK($M$9)),NOT(ISBLANK(W37)),NOT(W37=0)))</formula>
    </cfRule>
    <cfRule type="expression" dxfId="968" priority="171">
      <formula>AND(OR(W37=$M$8,W37=$O$8),AND(NOT(ISBLANK($M$8)),NOT(ISBLANK(W37)),NOT(W37=0)))</formula>
    </cfRule>
    <cfRule type="expression" dxfId="967" priority="172">
      <formula>AND(OR(W37=$M$7,W37=$O$7),AND(NOT(ISBLANK($M$7)),NOT(ISBLANK(W37)),NOT(W37=0)))</formula>
    </cfRule>
    <cfRule type="expression" dxfId="966" priority="173">
      <formula>AND(OR(W37=$M$6,W37=$O$6),AND(NOT(ISBLANK($M$6)),NOT(ISBLANK(W37)),NOT(W37=0)))</formula>
    </cfRule>
    <cfRule type="expression" dxfId="965" priority="174">
      <formula>AND(OR(W37=$M$5,W37=$O$5),AND(NOT(ISBLANK($M$5)),NOT(ISBLANK(W37)),NOT(W37=0)))</formula>
    </cfRule>
    <cfRule type="expression" dxfId="964" priority="175">
      <formula>AND(OR(W37=$M$4,W37=$O$4),AND(NOT(ISBLANK($M$4)),NOT(ISBLANK(W37)),NOT(W37=0)))</formula>
    </cfRule>
    <cfRule type="cellIs" dxfId="963" priority="176" operator="equal">
      <formula>0</formula>
    </cfRule>
  </conditionalFormatting>
  <conditionalFormatting sqref="E32:I32 K32 P32:Q32 D33:I33 K33:Q33">
    <cfRule type="expression" dxfId="962" priority="161">
      <formula>AND(OR(D32=$M$10,D32=$O$10),AND(NOT(ISBLANK($M$10)),NOT(ISBLANK(D32)),NOT(D32=0)))</formula>
    </cfRule>
    <cfRule type="expression" dxfId="961" priority="162">
      <formula>AND(OR(D32=$M$9,D32=$O$9),AND(NOT(ISBLANK($M$9)),NOT(ISBLANK(D32)),NOT(D32=0)))</formula>
    </cfRule>
    <cfRule type="expression" dxfId="960" priority="163">
      <formula>AND(OR(D32=$M$8,D32=$O$8),AND(NOT(ISBLANK($M$8)),NOT(ISBLANK(D32)),NOT(D32=0)))</formula>
    </cfRule>
    <cfRule type="expression" dxfId="959" priority="164">
      <formula>AND(OR(D32=$M$7,D32=$O$7),AND(NOT(ISBLANK($M$7)),NOT(ISBLANK(D32)),NOT(D32=0)))</formula>
    </cfRule>
    <cfRule type="expression" dxfId="958" priority="165">
      <formula>AND(OR(D32=$M$6,D32=$O$6),AND(NOT(ISBLANK($M$6)),NOT(ISBLANK(D32)),NOT(D32=0)))</formula>
    </cfRule>
    <cfRule type="expression" dxfId="957" priority="166">
      <formula>AND(OR(D32=$M$5,D32=$O$5),AND(NOT(ISBLANK($M$5)),NOT(ISBLANK(D32)),NOT(D32=0)))</formula>
    </cfRule>
    <cfRule type="expression" dxfId="956" priority="167">
      <formula>AND(OR(D32=$M$4,D32=$O$4),AND(NOT(ISBLANK($M$4)),NOT(ISBLANK(D32)),NOT(D32=0)))</formula>
    </cfRule>
    <cfRule type="cellIs" dxfId="955" priority="168" operator="equal">
      <formula>0</formula>
    </cfRule>
  </conditionalFormatting>
  <conditionalFormatting sqref="D32">
    <cfRule type="expression" dxfId="954" priority="153">
      <formula>AND(OR(D32=$M$10,D32=$O$10),AND(NOT(ISBLANK($M$10)),NOT(ISBLANK(D32)),NOT(D32=0)))</formula>
    </cfRule>
    <cfRule type="expression" dxfId="953" priority="154">
      <formula>AND(OR(D32=$M$9,D32=$O$9),AND(NOT(ISBLANK($M$9)),NOT(ISBLANK(D32)),NOT(D32=0)))</formula>
    </cfRule>
    <cfRule type="expression" dxfId="952" priority="155">
      <formula>AND(OR(D32=$M$8,D32=$O$8),AND(NOT(ISBLANK($M$8)),NOT(ISBLANK(D32)),NOT(D32=0)))</formula>
    </cfRule>
    <cfRule type="expression" dxfId="951" priority="156">
      <formula>AND(OR(D32=$M$7,D32=$O$7),AND(NOT(ISBLANK($M$7)),NOT(ISBLANK(D32)),NOT(D32=0)))</formula>
    </cfRule>
    <cfRule type="expression" dxfId="950" priority="157">
      <formula>AND(OR(D32=$M$6,D32=$O$6),AND(NOT(ISBLANK($M$6)),NOT(ISBLANK(D32)),NOT(D32=0)))</formula>
    </cfRule>
    <cfRule type="expression" dxfId="949" priority="158">
      <formula>AND(OR(D32=$M$5,D32=$O$5),AND(NOT(ISBLANK($M$5)),NOT(ISBLANK(D32)),NOT(D32=0)))</formula>
    </cfRule>
    <cfRule type="expression" dxfId="948" priority="159">
      <formula>AND(OR(D32=$M$4,D32=$O$4),AND(NOT(ISBLANK($M$4)),NOT(ISBLANK(D32)),NOT(D32=0)))</formula>
    </cfRule>
    <cfRule type="cellIs" dxfId="947" priority="160" operator="equal">
      <formula>0</formula>
    </cfRule>
  </conditionalFormatting>
  <conditionalFormatting sqref="M32:O32">
    <cfRule type="expression" dxfId="946" priority="145">
      <formula>AND(OR(M32=$M$10,M32=$O$10),AND(NOT(ISBLANK($M$10)),NOT(ISBLANK(M32)),NOT(M32=0)))</formula>
    </cfRule>
    <cfRule type="expression" dxfId="945" priority="146">
      <formula>AND(OR(M32=$M$9,M32=$O$9),AND(NOT(ISBLANK($M$9)),NOT(ISBLANK(M32)),NOT(M32=0)))</formula>
    </cfRule>
    <cfRule type="expression" dxfId="944" priority="147">
      <formula>AND(OR(M32=$M$8,M32=$O$8),AND(NOT(ISBLANK($M$8)),NOT(ISBLANK(M32)),NOT(M32=0)))</formula>
    </cfRule>
    <cfRule type="expression" dxfId="943" priority="148">
      <formula>AND(OR(M32=$M$7,M32=$O$7),AND(NOT(ISBLANK($M$7)),NOT(ISBLANK(M32)),NOT(M32=0)))</formula>
    </cfRule>
    <cfRule type="expression" dxfId="942" priority="149">
      <formula>AND(OR(M32=$M$6,M32=$O$6),AND(NOT(ISBLANK($M$6)),NOT(ISBLANK(M32)),NOT(M32=0)))</formula>
    </cfRule>
    <cfRule type="expression" dxfId="941" priority="150">
      <formula>AND(OR(M32=$M$5,M32=$O$5),AND(NOT(ISBLANK($M$5)),NOT(ISBLANK(M32)),NOT(M32=0)))</formula>
    </cfRule>
    <cfRule type="expression" dxfId="940" priority="151">
      <formula>AND(OR(M32=$M$4,M32=$O$4),AND(NOT(ISBLANK($M$4)),NOT(ISBLANK(M32)),NOT(M32=0)))</formula>
    </cfRule>
    <cfRule type="cellIs" dxfId="939" priority="152" operator="equal">
      <formula>0</formula>
    </cfRule>
  </conditionalFormatting>
  <conditionalFormatting sqref="L32">
    <cfRule type="expression" dxfId="938" priority="137">
      <formula>AND(OR(L32=$M$10,L32=$O$10),AND(NOT(ISBLANK($M$10)),NOT(ISBLANK(L32)),NOT(L32=0)))</formula>
    </cfRule>
    <cfRule type="expression" dxfId="937" priority="138">
      <formula>AND(OR(L32=$M$9,L32=$O$9),AND(NOT(ISBLANK($M$9)),NOT(ISBLANK(L32)),NOT(L32=0)))</formula>
    </cfRule>
    <cfRule type="expression" dxfId="936" priority="139">
      <formula>AND(OR(L32=$M$8,L32=$O$8),AND(NOT(ISBLANK($M$8)),NOT(ISBLANK(L32)),NOT(L32=0)))</formula>
    </cfRule>
    <cfRule type="expression" dxfId="935" priority="140">
      <formula>AND(OR(L32=$M$7,L32=$O$7),AND(NOT(ISBLANK($M$7)),NOT(ISBLANK(L32)),NOT(L32=0)))</formula>
    </cfRule>
    <cfRule type="expression" dxfId="934" priority="141">
      <formula>AND(OR(L32=$M$6,L32=$O$6),AND(NOT(ISBLANK($M$6)),NOT(ISBLANK(L32)),NOT(L32=0)))</formula>
    </cfRule>
    <cfRule type="expression" dxfId="933" priority="142">
      <formula>AND(OR(L32=$M$5,L32=$O$5),AND(NOT(ISBLANK($M$5)),NOT(ISBLANK(L32)),NOT(L32=0)))</formula>
    </cfRule>
    <cfRule type="expression" dxfId="932" priority="143">
      <formula>AND(OR(L32=$M$4,L32=$O$4),AND(NOT(ISBLANK($M$4)),NOT(ISBLANK(L32)),NOT(L32=0)))</formula>
    </cfRule>
    <cfRule type="cellIs" dxfId="931" priority="144" operator="equal">
      <formula>0</formula>
    </cfRule>
  </conditionalFormatting>
  <conditionalFormatting sqref="J32:J33">
    <cfRule type="expression" dxfId="930" priority="129">
      <formula>AND(OR(J32=$M$10,J32=$O$10),AND(NOT(ISBLANK($M$10)),NOT(ISBLANK(J32)),NOT(J32=0)))</formula>
    </cfRule>
    <cfRule type="expression" dxfId="929" priority="130">
      <formula>AND(OR(J32=$M$9,J32=$O$9),AND(NOT(ISBLANK($M$9)),NOT(ISBLANK(J32)),NOT(J32=0)))</formula>
    </cfRule>
    <cfRule type="expression" dxfId="928" priority="131">
      <formula>AND(OR(J32=$M$8,J32=$O$8),AND(NOT(ISBLANK($M$8)),NOT(ISBLANK(J32)),NOT(J32=0)))</formula>
    </cfRule>
    <cfRule type="expression" dxfId="927" priority="132">
      <formula>AND(OR(J32=$M$7,J32=$O$7),AND(NOT(ISBLANK($M$7)),NOT(ISBLANK(J32)),NOT(J32=0)))</formula>
    </cfRule>
    <cfRule type="expression" dxfId="926" priority="133">
      <formula>AND(OR(J32=$M$6,J32=$O$6),AND(NOT(ISBLANK($M$6)),NOT(ISBLANK(J32)),NOT(J32=0)))</formula>
    </cfRule>
    <cfRule type="expression" dxfId="925" priority="134">
      <formula>AND(OR(J32=$M$5,J32=$O$5),AND(NOT(ISBLANK($M$5)),NOT(ISBLANK(J32)),NOT(J32=0)))</formula>
    </cfRule>
    <cfRule type="expression" dxfId="924" priority="135">
      <formula>AND(OR(J32=$M$4,J32=$O$4),AND(NOT(ISBLANK($M$4)),NOT(ISBLANK(J32)),NOT(J32=0)))</formula>
    </cfRule>
    <cfRule type="cellIs" dxfId="923" priority="136" operator="equal">
      <formula>0</formula>
    </cfRule>
  </conditionalFormatting>
  <conditionalFormatting sqref="E35:I35 K35 M35:Q35 P34:Q34">
    <cfRule type="expression" dxfId="922" priority="121">
      <formula>AND(OR(E34=$M$10,E34=$O$10),AND(NOT(ISBLANK($M$10)),NOT(ISBLANK(E34)),NOT(E34=0)))</formula>
    </cfRule>
    <cfRule type="expression" dxfId="921" priority="122">
      <formula>AND(OR(E34=$M$9,E34=$O$9),AND(NOT(ISBLANK($M$9)),NOT(ISBLANK(E34)),NOT(E34=0)))</formula>
    </cfRule>
    <cfRule type="expression" dxfId="920" priority="123">
      <formula>AND(OR(E34=$M$8,E34=$O$8),AND(NOT(ISBLANK($M$8)),NOT(ISBLANK(E34)),NOT(E34=0)))</formula>
    </cfRule>
    <cfRule type="expression" dxfId="919" priority="124">
      <formula>AND(OR(E34=$M$7,E34=$O$7),AND(NOT(ISBLANK($M$7)),NOT(ISBLANK(E34)),NOT(E34=0)))</formula>
    </cfRule>
    <cfRule type="expression" dxfId="918" priority="125">
      <formula>AND(OR(E34=$M$6,E34=$O$6),AND(NOT(ISBLANK($M$6)),NOT(ISBLANK(E34)),NOT(E34=0)))</formula>
    </cfRule>
    <cfRule type="expression" dxfId="917" priority="126">
      <formula>AND(OR(E34=$M$5,E34=$O$5),AND(NOT(ISBLANK($M$5)),NOT(ISBLANK(E34)),NOT(E34=0)))</formula>
    </cfRule>
    <cfRule type="expression" dxfId="916" priority="127">
      <formula>AND(OR(E34=$M$4,E34=$O$4),AND(NOT(ISBLANK($M$4)),NOT(ISBLANK(E34)),NOT(E34=0)))</formula>
    </cfRule>
    <cfRule type="cellIs" dxfId="915" priority="128" operator="equal">
      <formula>0</formula>
    </cfRule>
  </conditionalFormatting>
  <conditionalFormatting sqref="E34:I34 K34">
    <cfRule type="expression" dxfId="914" priority="113">
      <formula>AND(OR(E34=$M$10,E34=$O$10),AND(NOT(ISBLANK($M$10)),NOT(ISBLANK(E34)),NOT(E34=0)))</formula>
    </cfRule>
    <cfRule type="expression" dxfId="913" priority="114">
      <formula>AND(OR(E34=$M$9,E34=$O$9),AND(NOT(ISBLANK($M$9)),NOT(ISBLANK(E34)),NOT(E34=0)))</formula>
    </cfRule>
    <cfRule type="expression" dxfId="912" priority="115">
      <formula>AND(OR(E34=$M$8,E34=$O$8),AND(NOT(ISBLANK($M$8)),NOT(ISBLANK(E34)),NOT(E34=0)))</formula>
    </cfRule>
    <cfRule type="expression" dxfId="911" priority="116">
      <formula>AND(OR(E34=$M$7,E34=$O$7),AND(NOT(ISBLANK($M$7)),NOT(ISBLANK(E34)),NOT(E34=0)))</formula>
    </cfRule>
    <cfRule type="expression" dxfId="910" priority="117">
      <formula>AND(OR(E34=$M$6,E34=$O$6),AND(NOT(ISBLANK($M$6)),NOT(ISBLANK(E34)),NOT(E34=0)))</formula>
    </cfRule>
    <cfRule type="expression" dxfId="909" priority="118">
      <formula>AND(OR(E34=$M$5,E34=$O$5),AND(NOT(ISBLANK($M$5)),NOT(ISBLANK(E34)),NOT(E34=0)))</formula>
    </cfRule>
    <cfRule type="expression" dxfId="908" priority="119">
      <formula>AND(OR(E34=$M$4,E34=$O$4),AND(NOT(ISBLANK($M$4)),NOT(ISBLANK(E34)),NOT(E34=0)))</formula>
    </cfRule>
    <cfRule type="cellIs" dxfId="907" priority="120" operator="equal">
      <formula>0</formula>
    </cfRule>
  </conditionalFormatting>
  <conditionalFormatting sqref="M34:O34">
    <cfRule type="expression" dxfId="906" priority="105">
      <formula>AND(OR(M34=$M$10,M34=$O$10),AND(NOT(ISBLANK($M$10)),NOT(ISBLANK(M34)),NOT(M34=0)))</formula>
    </cfRule>
    <cfRule type="expression" dxfId="905" priority="106">
      <formula>AND(OR(M34=$M$9,M34=$O$9),AND(NOT(ISBLANK($M$9)),NOT(ISBLANK(M34)),NOT(M34=0)))</formula>
    </cfRule>
    <cfRule type="expression" dxfId="904" priority="107">
      <formula>AND(OR(M34=$M$8,M34=$O$8),AND(NOT(ISBLANK($M$8)),NOT(ISBLANK(M34)),NOT(M34=0)))</formula>
    </cfRule>
    <cfRule type="expression" dxfId="903" priority="108">
      <formula>AND(OR(M34=$M$7,M34=$O$7),AND(NOT(ISBLANK($M$7)),NOT(ISBLANK(M34)),NOT(M34=0)))</formula>
    </cfRule>
    <cfRule type="expression" dxfId="902" priority="109">
      <formula>AND(OR(M34=$M$6,M34=$O$6),AND(NOT(ISBLANK($M$6)),NOT(ISBLANK(M34)),NOT(M34=0)))</formula>
    </cfRule>
    <cfRule type="expression" dxfId="901" priority="110">
      <formula>AND(OR(M34=$M$5,M34=$O$5),AND(NOT(ISBLANK($M$5)),NOT(ISBLANK(M34)),NOT(M34=0)))</formula>
    </cfRule>
    <cfRule type="expression" dxfId="900" priority="111">
      <formula>AND(OR(M34=$M$4,M34=$O$4),AND(NOT(ISBLANK($M$4)),NOT(ISBLANK(M34)),NOT(M34=0)))</formula>
    </cfRule>
    <cfRule type="cellIs" dxfId="899" priority="112" operator="equal">
      <formula>0</formula>
    </cfRule>
  </conditionalFormatting>
  <conditionalFormatting sqref="D35">
    <cfRule type="expression" dxfId="898" priority="97">
      <formula>AND(OR(D35=$M$10,D35=$O$10),AND(NOT(ISBLANK($M$10)),NOT(ISBLANK(D35)),NOT(D35=0)))</formula>
    </cfRule>
    <cfRule type="expression" dxfId="897" priority="98">
      <formula>AND(OR(D35=$M$9,D35=$O$9),AND(NOT(ISBLANK($M$9)),NOT(ISBLANK(D35)),NOT(D35=0)))</formula>
    </cfRule>
    <cfRule type="expression" dxfId="896" priority="99">
      <formula>AND(OR(D35=$M$8,D35=$O$8),AND(NOT(ISBLANK($M$8)),NOT(ISBLANK(D35)),NOT(D35=0)))</formula>
    </cfRule>
    <cfRule type="expression" dxfId="895" priority="100">
      <formula>AND(OR(D35=$M$7,D35=$O$7),AND(NOT(ISBLANK($M$7)),NOT(ISBLANK(D35)),NOT(D35=0)))</formula>
    </cfRule>
    <cfRule type="expression" dxfId="894" priority="101">
      <formula>AND(OR(D35=$M$6,D35=$O$6),AND(NOT(ISBLANK($M$6)),NOT(ISBLANK(D35)),NOT(D35=0)))</formula>
    </cfRule>
    <cfRule type="expression" dxfId="893" priority="102">
      <formula>AND(OR(D35=$M$5,D35=$O$5),AND(NOT(ISBLANK($M$5)),NOT(ISBLANK(D35)),NOT(D35=0)))</formula>
    </cfRule>
    <cfRule type="expression" dxfId="892" priority="103">
      <formula>AND(OR(D35=$M$4,D35=$O$4),AND(NOT(ISBLANK($M$4)),NOT(ISBLANK(D35)),NOT(D35=0)))</formula>
    </cfRule>
    <cfRule type="cellIs" dxfId="891" priority="104" operator="equal">
      <formula>0</formula>
    </cfRule>
  </conditionalFormatting>
  <conditionalFormatting sqref="L35">
    <cfRule type="expression" dxfId="890" priority="89">
      <formula>AND(OR(L35=$M$10,L35=$O$10),AND(NOT(ISBLANK($M$10)),NOT(ISBLANK(L35)),NOT(L35=0)))</formula>
    </cfRule>
    <cfRule type="expression" dxfId="889" priority="90">
      <formula>AND(OR(L35=$M$9,L35=$O$9),AND(NOT(ISBLANK($M$9)),NOT(ISBLANK(L35)),NOT(L35=0)))</formula>
    </cfRule>
    <cfRule type="expression" dxfId="888" priority="91">
      <formula>AND(OR(L35=$M$8,L35=$O$8),AND(NOT(ISBLANK($M$8)),NOT(ISBLANK(L35)),NOT(L35=0)))</formula>
    </cfRule>
    <cfRule type="expression" dxfId="887" priority="92">
      <formula>AND(OR(L35=$M$7,L35=$O$7),AND(NOT(ISBLANK($M$7)),NOT(ISBLANK(L35)),NOT(L35=0)))</formula>
    </cfRule>
    <cfRule type="expression" dxfId="886" priority="93">
      <formula>AND(OR(L35=$M$6,L35=$O$6),AND(NOT(ISBLANK($M$6)),NOT(ISBLANK(L35)),NOT(L35=0)))</formula>
    </cfRule>
    <cfRule type="expression" dxfId="885" priority="94">
      <formula>AND(OR(L35=$M$5,L35=$O$5),AND(NOT(ISBLANK($M$5)),NOT(ISBLANK(L35)),NOT(L35=0)))</formula>
    </cfRule>
    <cfRule type="expression" dxfId="884" priority="95">
      <formula>AND(OR(L35=$M$4,L35=$O$4),AND(NOT(ISBLANK($M$4)),NOT(ISBLANK(L35)),NOT(L35=0)))</formula>
    </cfRule>
    <cfRule type="cellIs" dxfId="883" priority="96" operator="equal">
      <formula>0</formula>
    </cfRule>
  </conditionalFormatting>
  <conditionalFormatting sqref="L34">
    <cfRule type="expression" dxfId="882" priority="81">
      <formula>AND(OR(L34=$M$10,L34=$O$10),AND(NOT(ISBLANK($M$10)),NOT(ISBLANK(L34)),NOT(L34=0)))</formula>
    </cfRule>
    <cfRule type="expression" dxfId="881" priority="82">
      <formula>AND(OR(L34=$M$9,L34=$O$9),AND(NOT(ISBLANK($M$9)),NOT(ISBLANK(L34)),NOT(L34=0)))</formula>
    </cfRule>
    <cfRule type="expression" dxfId="880" priority="83">
      <formula>AND(OR(L34=$M$8,L34=$O$8),AND(NOT(ISBLANK($M$8)),NOT(ISBLANK(L34)),NOT(L34=0)))</formula>
    </cfRule>
    <cfRule type="expression" dxfId="879" priority="84">
      <formula>AND(OR(L34=$M$7,L34=$O$7),AND(NOT(ISBLANK($M$7)),NOT(ISBLANK(L34)),NOT(L34=0)))</formula>
    </cfRule>
    <cfRule type="expression" dxfId="878" priority="85">
      <formula>AND(OR(L34=$M$6,L34=$O$6),AND(NOT(ISBLANK($M$6)),NOT(ISBLANK(L34)),NOT(L34=0)))</formula>
    </cfRule>
    <cfRule type="expression" dxfId="877" priority="86">
      <formula>AND(OR(L34=$M$5,L34=$O$5),AND(NOT(ISBLANK($M$5)),NOT(ISBLANK(L34)),NOT(L34=0)))</formula>
    </cfRule>
    <cfRule type="expression" dxfId="876" priority="87">
      <formula>AND(OR(L34=$M$4,L34=$O$4),AND(NOT(ISBLANK($M$4)),NOT(ISBLANK(L34)),NOT(L34=0)))</formula>
    </cfRule>
    <cfRule type="cellIs" dxfId="875" priority="88" operator="equal">
      <formula>0</formula>
    </cfRule>
  </conditionalFormatting>
  <conditionalFormatting sqref="D34">
    <cfRule type="expression" dxfId="874" priority="73">
      <formula>AND(OR(D34=$M$10,D34=$O$10),AND(NOT(ISBLANK($M$10)),NOT(ISBLANK(D34)),NOT(D34=0)))</formula>
    </cfRule>
    <cfRule type="expression" dxfId="873" priority="74">
      <formula>AND(OR(D34=$M$9,D34=$O$9),AND(NOT(ISBLANK($M$9)),NOT(ISBLANK(D34)),NOT(D34=0)))</formula>
    </cfRule>
    <cfRule type="expression" dxfId="872" priority="75">
      <formula>AND(OR(D34=$M$8,D34=$O$8),AND(NOT(ISBLANK($M$8)),NOT(ISBLANK(D34)),NOT(D34=0)))</formula>
    </cfRule>
    <cfRule type="expression" dxfId="871" priority="76">
      <formula>AND(OR(D34=$M$7,D34=$O$7),AND(NOT(ISBLANK($M$7)),NOT(ISBLANK(D34)),NOT(D34=0)))</formula>
    </cfRule>
    <cfRule type="expression" dxfId="870" priority="77">
      <formula>AND(OR(D34=$M$6,D34=$O$6),AND(NOT(ISBLANK($M$6)),NOT(ISBLANK(D34)),NOT(D34=0)))</formula>
    </cfRule>
    <cfRule type="expression" dxfId="869" priority="78">
      <formula>AND(OR(D34=$M$5,D34=$O$5),AND(NOT(ISBLANK($M$5)),NOT(ISBLANK(D34)),NOT(D34=0)))</formula>
    </cfRule>
    <cfRule type="expression" dxfId="868" priority="79">
      <formula>AND(OR(D34=$M$4,D34=$O$4),AND(NOT(ISBLANK($M$4)),NOT(ISBLANK(D34)),NOT(D34=0)))</formula>
    </cfRule>
    <cfRule type="cellIs" dxfId="867" priority="80" operator="equal">
      <formula>0</formula>
    </cfRule>
  </conditionalFormatting>
  <conditionalFormatting sqref="E37:I37 K37 M37:Q37 P36:Q36">
    <cfRule type="expression" dxfId="866" priority="65">
      <formula>AND(OR(E36=$M$10,E36=$O$10),AND(NOT(ISBLANK($M$10)),NOT(ISBLANK(E36)),NOT(E36=0)))</formula>
    </cfRule>
    <cfRule type="expression" dxfId="865" priority="66">
      <formula>AND(OR(E36=$M$9,E36=$O$9),AND(NOT(ISBLANK($M$9)),NOT(ISBLANK(E36)),NOT(E36=0)))</formula>
    </cfRule>
    <cfRule type="expression" dxfId="864" priority="67">
      <formula>AND(OR(E36=$M$8,E36=$O$8),AND(NOT(ISBLANK($M$8)),NOT(ISBLANK(E36)),NOT(E36=0)))</formula>
    </cfRule>
    <cfRule type="expression" dxfId="863" priority="68">
      <formula>AND(OR(E36=$M$7,E36=$O$7),AND(NOT(ISBLANK($M$7)),NOT(ISBLANK(E36)),NOT(E36=0)))</formula>
    </cfRule>
    <cfRule type="expression" dxfId="862" priority="69">
      <formula>AND(OR(E36=$M$6,E36=$O$6),AND(NOT(ISBLANK($M$6)),NOT(ISBLANK(E36)),NOT(E36=0)))</formula>
    </cfRule>
    <cfRule type="expression" dxfId="861" priority="70">
      <formula>AND(OR(E36=$M$5,E36=$O$5),AND(NOT(ISBLANK($M$5)),NOT(ISBLANK(E36)),NOT(E36=0)))</formula>
    </cfRule>
    <cfRule type="expression" dxfId="860" priority="71">
      <formula>AND(OR(E36=$M$4,E36=$O$4),AND(NOT(ISBLANK($M$4)),NOT(ISBLANK(E36)),NOT(E36=0)))</formula>
    </cfRule>
    <cfRule type="cellIs" dxfId="859" priority="72" operator="equal">
      <formula>0</formula>
    </cfRule>
  </conditionalFormatting>
  <conditionalFormatting sqref="M36:O36">
    <cfRule type="expression" dxfId="858" priority="57">
      <formula>AND(OR(M36=$M$10,M36=$O$10),AND(NOT(ISBLANK($M$10)),NOT(ISBLANK(M36)),NOT(M36=0)))</formula>
    </cfRule>
    <cfRule type="expression" dxfId="857" priority="58">
      <formula>AND(OR(M36=$M$9,M36=$O$9),AND(NOT(ISBLANK($M$9)),NOT(ISBLANK(M36)),NOT(M36=0)))</formula>
    </cfRule>
    <cfRule type="expression" dxfId="856" priority="59">
      <formula>AND(OR(M36=$M$8,M36=$O$8),AND(NOT(ISBLANK($M$8)),NOT(ISBLANK(M36)),NOT(M36=0)))</formula>
    </cfRule>
    <cfRule type="expression" dxfId="855" priority="60">
      <formula>AND(OR(M36=$M$7,M36=$O$7),AND(NOT(ISBLANK($M$7)),NOT(ISBLANK(M36)),NOT(M36=0)))</formula>
    </cfRule>
    <cfRule type="expression" dxfId="854" priority="61">
      <formula>AND(OR(M36=$M$6,M36=$O$6),AND(NOT(ISBLANK($M$6)),NOT(ISBLANK(M36)),NOT(M36=0)))</formula>
    </cfRule>
    <cfRule type="expression" dxfId="853" priority="62">
      <formula>AND(OR(M36=$M$5,M36=$O$5),AND(NOT(ISBLANK($M$5)),NOT(ISBLANK(M36)),NOT(M36=0)))</formula>
    </cfRule>
    <cfRule type="expression" dxfId="852" priority="63">
      <formula>AND(OR(M36=$M$4,M36=$O$4),AND(NOT(ISBLANK($M$4)),NOT(ISBLANK(M36)),NOT(M36=0)))</formula>
    </cfRule>
    <cfRule type="cellIs" dxfId="851" priority="64" operator="equal">
      <formula>0</formula>
    </cfRule>
  </conditionalFormatting>
  <conditionalFormatting sqref="J36:J37">
    <cfRule type="expression" dxfId="850" priority="49">
      <formula>AND(OR(J36=$M$10,J36=$O$10),AND(NOT(ISBLANK($M$10)),NOT(ISBLANK(J36)),NOT(J36=0)))</formula>
    </cfRule>
    <cfRule type="expression" dxfId="849" priority="50">
      <formula>AND(OR(J36=$M$9,J36=$O$9),AND(NOT(ISBLANK($M$9)),NOT(ISBLANK(J36)),NOT(J36=0)))</formula>
    </cfRule>
    <cfRule type="expression" dxfId="848" priority="51">
      <formula>AND(OR(J36=$M$8,J36=$O$8),AND(NOT(ISBLANK($M$8)),NOT(ISBLANK(J36)),NOT(J36=0)))</formula>
    </cfRule>
    <cfRule type="expression" dxfId="847" priority="52">
      <formula>AND(OR(J36=$M$7,J36=$O$7),AND(NOT(ISBLANK($M$7)),NOT(ISBLANK(J36)),NOT(J36=0)))</formula>
    </cfRule>
    <cfRule type="expression" dxfId="846" priority="53">
      <formula>AND(OR(J36=$M$6,J36=$O$6),AND(NOT(ISBLANK($M$6)),NOT(ISBLANK(J36)),NOT(J36=0)))</formula>
    </cfRule>
    <cfRule type="expression" dxfId="845" priority="54">
      <formula>AND(OR(J36=$M$5,J36=$O$5),AND(NOT(ISBLANK($M$5)),NOT(ISBLANK(J36)),NOT(J36=0)))</formula>
    </cfRule>
    <cfRule type="expression" dxfId="844" priority="55">
      <formula>AND(OR(J36=$M$4,J36=$O$4),AND(NOT(ISBLANK($M$4)),NOT(ISBLANK(J36)),NOT(J36=0)))</formula>
    </cfRule>
    <cfRule type="cellIs" dxfId="843" priority="56" operator="equal">
      <formula>0</formula>
    </cfRule>
  </conditionalFormatting>
  <conditionalFormatting sqref="L36">
    <cfRule type="expression" dxfId="842" priority="41">
      <formula>AND(OR(L36=$M$10,L36=$O$10),AND(NOT(ISBLANK($M$10)),NOT(ISBLANK(L36)),NOT(L36=0)))</formula>
    </cfRule>
    <cfRule type="expression" dxfId="841" priority="42">
      <formula>AND(OR(L36=$M$9,L36=$O$9),AND(NOT(ISBLANK($M$9)),NOT(ISBLANK(L36)),NOT(L36=0)))</formula>
    </cfRule>
    <cfRule type="expression" dxfId="840" priority="43">
      <formula>AND(OR(L36=$M$8,L36=$O$8),AND(NOT(ISBLANK($M$8)),NOT(ISBLANK(L36)),NOT(L36=0)))</formula>
    </cfRule>
    <cfRule type="expression" dxfId="839" priority="44">
      <formula>AND(OR(L36=$M$7,L36=$O$7),AND(NOT(ISBLANK($M$7)),NOT(ISBLANK(L36)),NOT(L36=0)))</formula>
    </cfRule>
    <cfRule type="expression" dxfId="838" priority="45">
      <formula>AND(OR(L36=$M$6,L36=$O$6),AND(NOT(ISBLANK($M$6)),NOT(ISBLANK(L36)),NOT(L36=0)))</formula>
    </cfRule>
    <cfRule type="expression" dxfId="837" priority="46">
      <formula>AND(OR(L36=$M$5,L36=$O$5),AND(NOT(ISBLANK($M$5)),NOT(ISBLANK(L36)),NOT(L36=0)))</formula>
    </cfRule>
    <cfRule type="expression" dxfId="836" priority="47">
      <formula>AND(OR(L36=$M$4,L36=$O$4),AND(NOT(ISBLANK($M$4)),NOT(ISBLANK(L36)),NOT(L36=0)))</formula>
    </cfRule>
    <cfRule type="cellIs" dxfId="835" priority="48" operator="equal">
      <formula>0</formula>
    </cfRule>
  </conditionalFormatting>
  <conditionalFormatting sqref="D36">
    <cfRule type="expression" dxfId="834" priority="33">
      <formula>AND(OR(D36=$M$10,D36=$O$10),AND(NOT(ISBLANK($M$10)),NOT(ISBLANK(D36)),NOT(D36=0)))</formula>
    </cfRule>
    <cfRule type="expression" dxfId="833" priority="34">
      <formula>AND(OR(D36=$M$9,D36=$O$9),AND(NOT(ISBLANK($M$9)),NOT(ISBLANK(D36)),NOT(D36=0)))</formula>
    </cfRule>
    <cfRule type="expression" dxfId="832" priority="35">
      <formula>AND(OR(D36=$M$8,D36=$O$8),AND(NOT(ISBLANK($M$8)),NOT(ISBLANK(D36)),NOT(D36=0)))</formula>
    </cfRule>
    <cfRule type="expression" dxfId="831" priority="36">
      <formula>AND(OR(D36=$M$7,D36=$O$7),AND(NOT(ISBLANK($M$7)),NOT(ISBLANK(D36)),NOT(D36=0)))</formula>
    </cfRule>
    <cfRule type="expression" dxfId="830" priority="37">
      <formula>AND(OR(D36=$M$6,D36=$O$6),AND(NOT(ISBLANK($M$6)),NOT(ISBLANK(D36)),NOT(D36=0)))</formula>
    </cfRule>
    <cfRule type="expression" dxfId="829" priority="38">
      <formula>AND(OR(D36=$M$5,D36=$O$5),AND(NOT(ISBLANK($M$5)),NOT(ISBLANK(D36)),NOT(D36=0)))</formula>
    </cfRule>
    <cfRule type="expression" dxfId="828" priority="39">
      <formula>AND(OR(D36=$M$4,D36=$O$4),AND(NOT(ISBLANK($M$4)),NOT(ISBLANK(D36)),NOT(D36=0)))</formula>
    </cfRule>
    <cfRule type="cellIs" dxfId="827" priority="40" operator="equal">
      <formula>0</formula>
    </cfRule>
  </conditionalFormatting>
  <conditionalFormatting sqref="D37">
    <cfRule type="expression" dxfId="826" priority="25">
      <formula>AND(OR(D37=$M$10,D37=$O$10),AND(NOT(ISBLANK($M$10)),NOT(ISBLANK(D37)),NOT(D37=0)))</formula>
    </cfRule>
    <cfRule type="expression" dxfId="825" priority="26">
      <formula>AND(OR(D37=$M$9,D37=$O$9),AND(NOT(ISBLANK($M$9)),NOT(ISBLANK(D37)),NOT(D37=0)))</formula>
    </cfRule>
    <cfRule type="expression" dxfId="824" priority="27">
      <formula>AND(OR(D37=$M$8,D37=$O$8),AND(NOT(ISBLANK($M$8)),NOT(ISBLANK(D37)),NOT(D37=0)))</formula>
    </cfRule>
    <cfRule type="expression" dxfId="823" priority="28">
      <formula>AND(OR(D37=$M$7,D37=$O$7),AND(NOT(ISBLANK($M$7)),NOT(ISBLANK(D37)),NOT(D37=0)))</formula>
    </cfRule>
    <cfRule type="expression" dxfId="822" priority="29">
      <formula>AND(OR(D37=$M$6,D37=$O$6),AND(NOT(ISBLANK($M$6)),NOT(ISBLANK(D37)),NOT(D37=0)))</formula>
    </cfRule>
    <cfRule type="expression" dxfId="821" priority="30">
      <formula>AND(OR(D37=$M$5,D37=$O$5),AND(NOT(ISBLANK($M$5)),NOT(ISBLANK(D37)),NOT(D37=0)))</formula>
    </cfRule>
    <cfRule type="expression" dxfId="820" priority="31">
      <formula>AND(OR(D37=$M$4,D37=$O$4),AND(NOT(ISBLANK($M$4)),NOT(ISBLANK(D37)),NOT(D37=0)))</formula>
    </cfRule>
    <cfRule type="cellIs" dxfId="819" priority="32" operator="equal">
      <formula>0</formula>
    </cfRule>
  </conditionalFormatting>
  <conditionalFormatting sqref="M39:N39 P39:Q39">
    <cfRule type="expression" dxfId="818" priority="17">
      <formula>AND(OR(M39=$M$10,M39=$O$10),AND(NOT(ISBLANK($M$10)),NOT(ISBLANK(M39)),NOT(M39=0)))</formula>
    </cfRule>
    <cfRule type="expression" dxfId="817" priority="18">
      <formula>AND(OR(M39=$M$9,M39=$O$9),AND(NOT(ISBLANK($M$9)),NOT(ISBLANK(M39)),NOT(M39=0)))</formula>
    </cfRule>
    <cfRule type="expression" dxfId="816" priority="19">
      <formula>AND(OR(M39=$M$8,M39=$O$8),AND(NOT(ISBLANK($M$8)),NOT(ISBLANK(M39)),NOT(M39=0)))</formula>
    </cfRule>
    <cfRule type="expression" dxfId="815" priority="20">
      <formula>AND(OR(M39=$M$7,M39=$O$7),AND(NOT(ISBLANK($M$7)),NOT(ISBLANK(M39)),NOT(M39=0)))</formula>
    </cfRule>
    <cfRule type="expression" dxfId="814" priority="21">
      <formula>AND(OR(M39=$M$6,M39=$O$6),AND(NOT(ISBLANK($M$6)),NOT(ISBLANK(M39)),NOT(M39=0)))</formula>
    </cfRule>
    <cfRule type="expression" dxfId="813" priority="22">
      <formula>AND(OR(M39=$M$5,M39=$O$5),AND(NOT(ISBLANK($M$5)),NOT(ISBLANK(M39)),NOT(M39=0)))</formula>
    </cfRule>
    <cfRule type="expression" dxfId="812" priority="23">
      <formula>AND(OR(M39=$M$4,M39=$O$4),AND(NOT(ISBLANK($M$4)),NOT(ISBLANK(M39)),NOT(M39=0)))</formula>
    </cfRule>
    <cfRule type="cellIs" dxfId="811" priority="24" operator="equal">
      <formula>0</formula>
    </cfRule>
  </conditionalFormatting>
  <conditionalFormatting sqref="L39">
    <cfRule type="expression" dxfId="810" priority="9">
      <formula>AND(OR(L39=$M$10,L39=$O$10),AND(NOT(ISBLANK($M$10)),NOT(ISBLANK(L39)),NOT(L39=0)))</formula>
    </cfRule>
    <cfRule type="expression" dxfId="809" priority="10">
      <formula>AND(OR(L39=$M$9,L39=$O$9),AND(NOT(ISBLANK($M$9)),NOT(ISBLANK(L39)),NOT(L39=0)))</formula>
    </cfRule>
    <cfRule type="expression" dxfId="808" priority="11">
      <formula>AND(OR(L39=$M$8,L39=$O$8),AND(NOT(ISBLANK($M$8)),NOT(ISBLANK(L39)),NOT(L39=0)))</formula>
    </cfRule>
    <cfRule type="expression" dxfId="807" priority="12">
      <formula>AND(OR(L39=$M$7,L39=$O$7),AND(NOT(ISBLANK($M$7)),NOT(ISBLANK(L39)),NOT(L39=0)))</formula>
    </cfRule>
    <cfRule type="expression" dxfId="806" priority="13">
      <formula>AND(OR(L39=$M$6,L39=$O$6),AND(NOT(ISBLANK($M$6)),NOT(ISBLANK(L39)),NOT(L39=0)))</formula>
    </cfRule>
    <cfRule type="expression" dxfId="805" priority="14">
      <formula>AND(OR(L39=$M$5,L39=$O$5),AND(NOT(ISBLANK($M$5)),NOT(ISBLANK(L39)),NOT(L39=0)))</formula>
    </cfRule>
    <cfRule type="expression" dxfId="804" priority="15">
      <formula>AND(OR(L39=$M$4,L39=$O$4),AND(NOT(ISBLANK($M$4)),NOT(ISBLANK(L39)),NOT(L39=0)))</formula>
    </cfRule>
    <cfRule type="cellIs" dxfId="803" priority="16" operator="equal">
      <formula>0</formula>
    </cfRule>
  </conditionalFormatting>
  <conditionalFormatting sqref="O39">
    <cfRule type="expression" dxfId="802" priority="1">
      <formula>AND(OR(O39=$M$10,O39=$O$10),AND(NOT(ISBLANK($M$10)),NOT(ISBLANK(O39)),NOT(O39=0)))</formula>
    </cfRule>
    <cfRule type="expression" dxfId="801" priority="2">
      <formula>AND(OR(O39=$M$9,O39=$O$9),AND(NOT(ISBLANK($M$9)),NOT(ISBLANK(O39)),NOT(O39=0)))</formula>
    </cfRule>
    <cfRule type="expression" dxfId="800" priority="3">
      <formula>AND(OR(O39=$M$8,O39=$O$8),AND(NOT(ISBLANK($M$8)),NOT(ISBLANK(O39)),NOT(O39=0)))</formula>
    </cfRule>
    <cfRule type="expression" dxfId="799" priority="4">
      <formula>AND(OR(O39=$M$7,O39=$O$7),AND(NOT(ISBLANK($M$7)),NOT(ISBLANK(O39)),NOT(O39=0)))</formula>
    </cfRule>
    <cfRule type="expression" dxfId="798" priority="5">
      <formula>AND(OR(O39=$M$6,O39=$O$6),AND(NOT(ISBLANK($M$6)),NOT(ISBLANK(O39)),NOT(O39=0)))</formula>
    </cfRule>
    <cfRule type="expression" dxfId="797" priority="6">
      <formula>AND(OR(O39=$M$5,O39=$O$5),AND(NOT(ISBLANK($M$5)),NOT(ISBLANK(O39)),NOT(O39=0)))</formula>
    </cfRule>
    <cfRule type="expression" dxfId="796" priority="7">
      <formula>AND(OR(O39=$M$4,O39=$O$4),AND(NOT(ISBLANK($M$4)),NOT(ISBLANK(O39)),NOT(O39=0)))</formula>
    </cfRule>
    <cfRule type="cellIs" dxfId="795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282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4 weiblich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3</v>
      </c>
      <c r="C4" s="250">
        <v>1</v>
      </c>
      <c r="D4" s="584" t="s">
        <v>411</v>
      </c>
      <c r="E4" s="584"/>
      <c r="F4" s="584"/>
      <c r="G4" s="584" t="s">
        <v>412</v>
      </c>
      <c r="H4" s="584"/>
      <c r="I4" s="250" t="s">
        <v>47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3</v>
      </c>
      <c r="R4" s="111"/>
      <c r="S4" s="250">
        <v>8</v>
      </c>
      <c r="T4" s="584" t="s">
        <v>180</v>
      </c>
      <c r="U4" s="584"/>
      <c r="V4" s="584"/>
      <c r="W4" s="584" t="s">
        <v>181</v>
      </c>
      <c r="X4" s="584"/>
      <c r="Y4" s="250" t="s">
        <v>65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3</v>
      </c>
      <c r="C5" s="250">
        <v>2</v>
      </c>
      <c r="D5" s="584" t="s">
        <v>225</v>
      </c>
      <c r="E5" s="584"/>
      <c r="F5" s="584"/>
      <c r="G5" s="584" t="s">
        <v>226</v>
      </c>
      <c r="H5" s="584"/>
      <c r="I5" s="250" t="s">
        <v>56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3</v>
      </c>
      <c r="R5" s="111"/>
      <c r="S5" s="250">
        <v>9</v>
      </c>
      <c r="T5" s="584" t="s">
        <v>357</v>
      </c>
      <c r="U5" s="584"/>
      <c r="V5" s="584"/>
      <c r="W5" s="584" t="s">
        <v>358</v>
      </c>
      <c r="X5" s="584"/>
      <c r="Y5" s="250" t="s">
        <v>56</v>
      </c>
      <c r="Z5" s="2"/>
      <c r="AA5" s="50"/>
      <c r="AB5" s="597" t="s">
        <v>12</v>
      </c>
      <c r="AC5" s="598"/>
      <c r="AD5" s="599" t="str">
        <f>+IF(AB6="","",MID(AB6,1,4))</f>
        <v>Fang</v>
      </c>
      <c r="AE5" s="592"/>
      <c r="AF5" s="593"/>
      <c r="AG5" s="592" t="str">
        <f>+IF(AB7="","",MID(AB7,1,4))</f>
        <v>Düns</v>
      </c>
      <c r="AH5" s="592"/>
      <c r="AI5" s="593"/>
      <c r="AJ5" s="591" t="str">
        <f>+IF(AB8="","",MID(AB8,1,4))</f>
        <v>Segu</v>
      </c>
      <c r="AK5" s="592"/>
      <c r="AL5" s="593"/>
      <c r="AM5" s="591" t="str">
        <f>+IF(AB9="","",MID(AB9,1,4))</f>
        <v>Neuh</v>
      </c>
      <c r="AN5" s="592"/>
      <c r="AO5" s="593"/>
      <c r="AP5" s="591" t="str">
        <f>+IF(AB10="","",MID(AB10,1,4))</f>
        <v>Eisl</v>
      </c>
      <c r="AQ5" s="592"/>
      <c r="AR5" s="593"/>
      <c r="AS5" s="591" t="str">
        <f>+IF(AB11="","",MID(AB11,1,4))</f>
        <v>Panh</v>
      </c>
      <c r="AT5" s="592"/>
      <c r="AU5" s="593"/>
      <c r="AV5" s="591" t="str">
        <f>+IF(AB12="","",MID(AB12,1,4))</f>
        <v>Salz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3</v>
      </c>
      <c r="C6" s="250">
        <v>3</v>
      </c>
      <c r="D6" s="584" t="s">
        <v>413</v>
      </c>
      <c r="E6" s="584"/>
      <c r="F6" s="584"/>
      <c r="G6" s="584" t="s">
        <v>343</v>
      </c>
      <c r="H6" s="584"/>
      <c r="I6" s="250" t="s">
        <v>36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3</v>
      </c>
      <c r="R6" s="111"/>
      <c r="S6" s="250">
        <v>10</v>
      </c>
      <c r="T6" s="584" t="s">
        <v>292</v>
      </c>
      <c r="U6" s="584"/>
      <c r="V6" s="584"/>
      <c r="W6" s="584" t="s">
        <v>293</v>
      </c>
      <c r="X6" s="584"/>
      <c r="Y6" s="250" t="s">
        <v>44</v>
      </c>
      <c r="Z6" s="2"/>
      <c r="AA6" s="3" t="str">
        <f>+BD6</f>
        <v/>
      </c>
      <c r="AB6" s="7" t="str">
        <f>+CONCATENATE(D4," ",G4)</f>
        <v>Fang Molei</v>
      </c>
      <c r="AC6" s="4" t="str">
        <f>+IF(I4="","",I4)</f>
        <v>NÖTTV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3</v>
      </c>
      <c r="C7" s="250">
        <v>4</v>
      </c>
      <c r="D7" s="584" t="s">
        <v>275</v>
      </c>
      <c r="E7" s="584"/>
      <c r="F7" s="584"/>
      <c r="G7" s="584" t="s">
        <v>337</v>
      </c>
      <c r="H7" s="584"/>
      <c r="I7" s="250" t="s">
        <v>39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3</v>
      </c>
      <c r="R7" s="111"/>
      <c r="S7" s="250">
        <v>11</v>
      </c>
      <c r="T7" s="584" t="s">
        <v>204</v>
      </c>
      <c r="U7" s="584"/>
      <c r="V7" s="584"/>
      <c r="W7" s="584" t="s">
        <v>234</v>
      </c>
      <c r="X7" s="584"/>
      <c r="Y7" s="250" t="s">
        <v>39</v>
      </c>
      <c r="Z7" s="2"/>
      <c r="AA7" s="3" t="str">
        <f t="shared" ref="AA7:AA12" si="7">+BD7</f>
        <v/>
      </c>
      <c r="AB7" s="8" t="str">
        <f t="shared" ref="AB7:AB12" si="8">+CONCATENATE(D5," ",G5)</f>
        <v>Dünser Maya</v>
      </c>
      <c r="AC7" s="5" t="str">
        <f t="shared" ref="AC7:AC12" si="9">+IF(I5="","",I5)</f>
        <v>VTTV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3</v>
      </c>
      <c r="C8" s="250">
        <v>5</v>
      </c>
      <c r="D8" s="584" t="s">
        <v>314</v>
      </c>
      <c r="E8" s="584"/>
      <c r="F8" s="584"/>
      <c r="G8" s="584" t="s">
        <v>356</v>
      </c>
      <c r="H8" s="584"/>
      <c r="I8" s="250" t="s">
        <v>39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3</v>
      </c>
      <c r="R8" s="111"/>
      <c r="S8" s="250">
        <v>12</v>
      </c>
      <c r="T8" s="584" t="s">
        <v>227</v>
      </c>
      <c r="U8" s="584"/>
      <c r="V8" s="584"/>
      <c r="W8" s="584" t="s">
        <v>228</v>
      </c>
      <c r="X8" s="584"/>
      <c r="Y8" s="250" t="s">
        <v>39</v>
      </c>
      <c r="Z8" s="2"/>
      <c r="AA8" s="3" t="str">
        <f t="shared" si="7"/>
        <v/>
      </c>
      <c r="AB8" s="9" t="str">
        <f t="shared" si="8"/>
        <v>Segula  Kiara</v>
      </c>
      <c r="AC8" s="5" t="str">
        <f t="shared" si="9"/>
        <v>KTTV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3</v>
      </c>
      <c r="C9" s="250">
        <v>6</v>
      </c>
      <c r="D9" s="584" t="s">
        <v>765</v>
      </c>
      <c r="E9" s="584"/>
      <c r="F9" s="584"/>
      <c r="G9" s="584" t="s">
        <v>248</v>
      </c>
      <c r="H9" s="584"/>
      <c r="I9" s="250" t="s">
        <v>41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3</v>
      </c>
      <c r="R9" s="111"/>
      <c r="S9" s="250">
        <v>13</v>
      </c>
      <c r="T9" s="584" t="s">
        <v>233</v>
      </c>
      <c r="U9" s="584"/>
      <c r="V9" s="584"/>
      <c r="W9" s="584" t="s">
        <v>234</v>
      </c>
      <c r="X9" s="584"/>
      <c r="Y9" s="250" t="s">
        <v>47</v>
      </c>
      <c r="Z9" s="2"/>
      <c r="AA9" s="3" t="str">
        <f t="shared" si="7"/>
        <v/>
      </c>
      <c r="AB9" s="9" t="str">
        <f t="shared" si="8"/>
        <v>Neuhofer Ronja</v>
      </c>
      <c r="AC9" s="5" t="str">
        <f t="shared" si="9"/>
        <v>STTV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3</v>
      </c>
      <c r="C10" s="250">
        <v>7</v>
      </c>
      <c r="D10" s="584" t="s">
        <v>182</v>
      </c>
      <c r="E10" s="584"/>
      <c r="F10" s="584"/>
      <c r="G10" s="584" t="s">
        <v>322</v>
      </c>
      <c r="H10" s="584"/>
      <c r="I10" s="250" t="s">
        <v>65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3</v>
      </c>
      <c r="R10" s="111"/>
      <c r="S10" s="250">
        <v>14</v>
      </c>
      <c r="T10" s="584" t="s">
        <v>414</v>
      </c>
      <c r="U10" s="584"/>
      <c r="V10" s="584"/>
      <c r="W10" s="584" t="s">
        <v>246</v>
      </c>
      <c r="X10" s="584"/>
      <c r="Y10" s="250" t="s">
        <v>41</v>
      </c>
      <c r="Z10" s="2"/>
      <c r="AA10" s="3" t="str">
        <f t="shared" si="7"/>
        <v/>
      </c>
      <c r="AB10" s="9" t="str">
        <f t="shared" si="8"/>
        <v>Eisl Victoria</v>
      </c>
      <c r="AC10" s="5" t="str">
        <f t="shared" si="9"/>
        <v>STTV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Panholzer [C] Celine</v>
      </c>
      <c r="AC11" s="5" t="str">
        <f t="shared" si="9"/>
        <v>OÖTTV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34</v>
      </c>
      <c r="C12" s="604"/>
      <c r="D12" s="604"/>
      <c r="E12" s="604"/>
      <c r="F12" s="604"/>
      <c r="G12" s="604"/>
      <c r="H12" s="604"/>
      <c r="I12" s="605"/>
      <c r="J12" s="606">
        <f>+B12+1</f>
        <v>35</v>
      </c>
      <c r="K12" s="607"/>
      <c r="L12" s="607"/>
      <c r="M12" s="607"/>
      <c r="N12" s="607"/>
      <c r="O12" s="607"/>
      <c r="P12" s="607"/>
      <c r="Q12" s="608"/>
      <c r="R12" s="606">
        <f>+J12+1</f>
        <v>36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Salzburger Nicola</v>
      </c>
      <c r="AC12" s="6" t="str">
        <f t="shared" si="9"/>
        <v>TTTV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 xml:space="preserve">Segula </v>
      </c>
      <c r="E14" s="76" t="s">
        <v>3</v>
      </c>
      <c r="F14" s="93">
        <v>6</v>
      </c>
      <c r="G14" s="149" t="str">
        <f t="shared" ref="G14:G40" si="11">+IF(F14="","",IF(COUNTIF($C$4:$C$10,F14)=1,VLOOKUP(F14,$C$4:$I$10,2,FALSE),IF(COUNTIF($S$4:$S$10,F14)=1,VLOOKUP(F14,$S$4:$Y$10,2,FALSE),"")))</f>
        <v>Panholzer [C]</v>
      </c>
      <c r="H14" s="15">
        <v>1</v>
      </c>
      <c r="I14" s="157" t="str">
        <f t="shared" ref="I14:I40" si="12">+IF(H14="","",IF(COUNTIF($C$4:$C$10,H14)=1,VLOOKUP(H14,$C$4:$I$10,2,FALSE),IF(COUNTIF($S$4:$S$10,H14)=1,VLOOKUP(H14,$S$4:$Y$10,2,FALSE),"")))</f>
        <v>Fang</v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Dünser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Salzburger</v>
      </c>
      <c r="P14" s="15">
        <v>8</v>
      </c>
      <c r="Q14" s="162" t="str">
        <f>+IF(P14="","",IF(COUNTIF($C$4:$C$10,P14)=1,VLOOKUP(P14,$C$4:$I$10,2,FALSE),IF(COUNTIF($S$4:$S$10,P14)=1,VLOOKUP(P14,$S$4:$Y$10,2,FALSE),"")))</f>
        <v>Höpperger</v>
      </c>
      <c r="R14" s="114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Neuhofer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Eisl</v>
      </c>
      <c r="X14" s="15">
        <v>9</v>
      </c>
      <c r="Y14" s="167" t="str">
        <f>+IF(X14="","",IF(COUNTIF($C$4:$C$10,X14)=1,VLOOKUP(X14,$C$4:$I$10,2,FALSE),IF(COUNTIF($S$4:$S$10,X14)=1,VLOOKUP(X14,$S$4:$Y$10,2,FALSE),"")))</f>
        <v>Rauchegger</v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11</v>
      </c>
      <c r="D15" s="150" t="str">
        <f t="shared" ref="D15:D31" si="13">+IF(C15="","",IF(COUNTIF($C$4:$C$10,C15)=1,VLOOKUP(C15,$C$4:$I$10,2,FALSE),IF(COUNTIF($S$4:$S$10,C15)=1,VLOOKUP(C15,$S$4:$Y$10,2,FALSE),"")))</f>
        <v>Dür</v>
      </c>
      <c r="E15" s="70" t="s">
        <v>3</v>
      </c>
      <c r="F15" s="94">
        <v>12</v>
      </c>
      <c r="G15" s="150" t="str">
        <f t="shared" si="11"/>
        <v>Elezi</v>
      </c>
      <c r="H15" s="29">
        <v>6</v>
      </c>
      <c r="I15" s="158" t="str">
        <f t="shared" si="12"/>
        <v>Panholzer [C]</v>
      </c>
      <c r="J15" s="115">
        <f t="shared" ref="J15:J37" si="14">+B15</f>
        <v>0.55902777777777779</v>
      </c>
      <c r="K15" s="105">
        <v>10</v>
      </c>
      <c r="L15" s="161" t="str">
        <f t="shared" ref="L15:L31" si="15">+IF(K15="","",IF(COUNTIF($C$4:$C$10,K15)=1,VLOOKUP(K15,$C$4:$I$10,2,FALSE),IF(COUNTIF($S$4:$S$10,K15)=1,VLOOKUP(K15,$S$4:$Y$10,2,FALSE),"")))</f>
        <v>Geineder</v>
      </c>
      <c r="M15" s="104" t="s">
        <v>3</v>
      </c>
      <c r="N15" s="105">
        <v>13</v>
      </c>
      <c r="O15" s="161" t="str">
        <f t="shared" ref="O15:O40" si="16">+IF(N15="","",IF(COUNTIF($C$4:$C$10,N15)=1,VLOOKUP(N15,$C$4:$I$10,2,FALSE),IF(COUNTIF($S$4:$S$10,N15)=1,VLOOKUP(N15,$S$4:$Y$10,2,FALSE),"")))</f>
        <v>Fuchs</v>
      </c>
      <c r="P15" s="29">
        <v>8</v>
      </c>
      <c r="Q15" s="163" t="str">
        <f t="shared" ref="Q15:Q40" si="17">+IF(P15="","",IF(COUNTIF($C$4:$C$10,P15)=1,VLOOKUP(P15,$C$4:$I$10,2,FALSE),IF(COUNTIF($S$4:$S$10,P15)=1,VLOOKUP(P15,$S$4:$Y$10,2,FALSE),"")))</f>
        <v>Höpperger</v>
      </c>
      <c r="R15" s="115">
        <f t="shared" ref="R15:R31" si="18">+B15</f>
        <v>0.55902777777777779</v>
      </c>
      <c r="S15" s="105">
        <v>9</v>
      </c>
      <c r="T15" s="161" t="str">
        <f t="shared" ref="T15:T31" si="19">+IF(S15="","",IF(COUNTIF($C$4:$C$10,S15)=1,VLOOKUP(S15,$C$4:$I$10,2,FALSE),IF(COUNTIF($S$4:$S$10,S15)=1,VLOOKUP(S15,$S$4:$Y$10,2,FALSE),"")))</f>
        <v>Rauchegger</v>
      </c>
      <c r="U15" s="104" t="s">
        <v>3</v>
      </c>
      <c r="V15" s="105">
        <v>14</v>
      </c>
      <c r="W15" s="161" t="str">
        <f t="shared" ref="W15:W31" si="20">+IF(V15="","",IF(COUNTIF($C$4:$C$10,V15)=1,VLOOKUP(V15,$C$4:$I$10,2,FALSE),IF(COUNTIF($S$4:$S$10,V15)=1,VLOOKUP(V15,$S$4:$Y$10,2,FALSE),"")))</f>
        <v>Panholzer [A]</v>
      </c>
      <c r="X15" s="29">
        <v>5</v>
      </c>
      <c r="Y15" s="146" t="str">
        <f t="shared" ref="Y15:Y31" si="21">+IF(X15="","",IF(COUNTIF($C$4:$C$10,X15)=1,VLOOKUP(X15,$C$4:$I$10,2,FALSE),IF(COUNTIF($S$4:$S$10,X15)=1,VLOOKUP(X15,$S$4:$Y$10,2,FALSE),"")))</f>
        <v>Eisl</v>
      </c>
      <c r="AB15" s="613" t="s">
        <v>13</v>
      </c>
      <c r="AC15" s="614"/>
      <c r="AD15" s="599" t="str">
        <f>+IF(AB16="","",MID(AB16,1,4))</f>
        <v>Höpp</v>
      </c>
      <c r="AE15" s="592"/>
      <c r="AF15" s="593"/>
      <c r="AG15" s="592" t="str">
        <f>+IF(AB17="","",MID(AB17,1,4))</f>
        <v>Rauc</v>
      </c>
      <c r="AH15" s="592"/>
      <c r="AI15" s="593"/>
      <c r="AJ15" s="591" t="str">
        <f>+IF(AB18="","",MID(AB18,1,4))</f>
        <v>Gein</v>
      </c>
      <c r="AK15" s="592"/>
      <c r="AL15" s="593"/>
      <c r="AM15" s="591" t="str">
        <f>+IF(AB19="","",MID(AB19,1,4))</f>
        <v xml:space="preserve">Dür </v>
      </c>
      <c r="AN15" s="592"/>
      <c r="AO15" s="593"/>
      <c r="AP15" s="591" t="str">
        <f>+IF(AB20="","",MID(AB20,1,4))</f>
        <v>Elez</v>
      </c>
      <c r="AQ15" s="592"/>
      <c r="AR15" s="593"/>
      <c r="AS15" s="591" t="str">
        <f>+IF(AB21="","",MID(AB21,1,4))</f>
        <v>Fuch</v>
      </c>
      <c r="AT15" s="592"/>
      <c r="AU15" s="593"/>
      <c r="AV15" s="591" t="str">
        <f>+IF(AB22="","",MID(AB22,1,4))</f>
        <v>Panh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Panholzer [C]</v>
      </c>
      <c r="E16" s="70" t="s">
        <v>3</v>
      </c>
      <c r="F16" s="94">
        <v>4</v>
      </c>
      <c r="G16" s="150" t="str">
        <f t="shared" si="11"/>
        <v>Neuhofer</v>
      </c>
      <c r="H16" s="29">
        <v>12</v>
      </c>
      <c r="I16" s="158" t="str">
        <f t="shared" si="12"/>
        <v>Elezi</v>
      </c>
      <c r="J16" s="115">
        <f t="shared" si="14"/>
        <v>0.57638888888888895</v>
      </c>
      <c r="K16" s="105">
        <v>7</v>
      </c>
      <c r="L16" s="161" t="str">
        <f t="shared" si="15"/>
        <v>Salzburger</v>
      </c>
      <c r="M16" s="104" t="s">
        <v>3</v>
      </c>
      <c r="N16" s="105">
        <v>3</v>
      </c>
      <c r="O16" s="161" t="str">
        <f t="shared" si="16"/>
        <v xml:space="preserve">Segula </v>
      </c>
      <c r="P16" s="29">
        <v>10</v>
      </c>
      <c r="Q16" s="163" t="str">
        <f t="shared" si="17"/>
        <v>Geineder</v>
      </c>
      <c r="R16" s="115">
        <f t="shared" si="18"/>
        <v>0.57638888888888895</v>
      </c>
      <c r="S16" s="105">
        <v>1</v>
      </c>
      <c r="T16" s="161" t="str">
        <f t="shared" si="19"/>
        <v>Fang</v>
      </c>
      <c r="U16" s="104" t="s">
        <v>3</v>
      </c>
      <c r="V16" s="105">
        <v>2</v>
      </c>
      <c r="W16" s="161" t="str">
        <f t="shared" si="20"/>
        <v>Dünser</v>
      </c>
      <c r="X16" s="29">
        <v>5</v>
      </c>
      <c r="Y16" s="146" t="str">
        <f t="shared" si="21"/>
        <v>Eisl</v>
      </c>
      <c r="AA16" s="3" t="str">
        <f>+BD16</f>
        <v/>
      </c>
      <c r="AB16" s="7" t="str">
        <f>+CONCATENATE(T4," ",W4)</f>
        <v>Höpperger Elina</v>
      </c>
      <c r="AC16" s="4" t="str">
        <f>+IF(Y4="","",Y4)</f>
        <v>TTTV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8</v>
      </c>
      <c r="D17" s="150" t="str">
        <f t="shared" si="13"/>
        <v>Höpperger</v>
      </c>
      <c r="E17" s="70" t="s">
        <v>3</v>
      </c>
      <c r="F17" s="94">
        <v>9</v>
      </c>
      <c r="G17" s="150" t="str">
        <f t="shared" si="11"/>
        <v>Rauchegger</v>
      </c>
      <c r="H17" s="29">
        <v>12</v>
      </c>
      <c r="I17" s="158" t="str">
        <f t="shared" si="12"/>
        <v>Elezi</v>
      </c>
      <c r="J17" s="115">
        <f t="shared" si="14"/>
        <v>0.59375</v>
      </c>
      <c r="K17" s="105">
        <v>14</v>
      </c>
      <c r="L17" s="161" t="str">
        <f t="shared" si="15"/>
        <v>Panholzer [A]</v>
      </c>
      <c r="M17" s="104" t="s">
        <v>3</v>
      </c>
      <c r="N17" s="105">
        <v>10</v>
      </c>
      <c r="O17" s="161" t="str">
        <f t="shared" si="16"/>
        <v>Geineder</v>
      </c>
      <c r="P17" s="29">
        <v>3</v>
      </c>
      <c r="Q17" s="163" t="str">
        <f t="shared" si="17"/>
        <v xml:space="preserve">Segula </v>
      </c>
      <c r="R17" s="115">
        <f t="shared" si="18"/>
        <v>0.59375</v>
      </c>
      <c r="S17" s="105">
        <v>13</v>
      </c>
      <c r="T17" s="161" t="str">
        <f t="shared" si="19"/>
        <v>Fuchs</v>
      </c>
      <c r="U17" s="104" t="s">
        <v>3</v>
      </c>
      <c r="V17" s="105">
        <v>11</v>
      </c>
      <c r="W17" s="161" t="str">
        <f t="shared" si="20"/>
        <v>Dür</v>
      </c>
      <c r="X17" s="29">
        <v>2</v>
      </c>
      <c r="Y17" s="146" t="str">
        <f t="shared" si="21"/>
        <v>Dünser</v>
      </c>
      <c r="AA17" s="3" t="str">
        <f t="shared" ref="AA17:AA22" si="26">+BD17</f>
        <v/>
      </c>
      <c r="AB17" s="8" t="str">
        <f t="shared" ref="AB17:AB22" si="27">+CONCATENATE(T5," ",W5)</f>
        <v>Rauchegger Linda</v>
      </c>
      <c r="AC17" s="5" t="str">
        <f t="shared" ref="AC17:AC22" si="28">+IF(Y5="","",Y5)</f>
        <v>VTTV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Neuhofer</v>
      </c>
      <c r="E18" s="70" t="s">
        <v>3</v>
      </c>
      <c r="F18" s="94">
        <v>7</v>
      </c>
      <c r="G18" s="150" t="str">
        <f t="shared" si="11"/>
        <v>Salzburger</v>
      </c>
      <c r="H18" s="29">
        <v>9</v>
      </c>
      <c r="I18" s="158" t="str">
        <f t="shared" si="12"/>
        <v>Rauchegger</v>
      </c>
      <c r="J18" s="115">
        <f t="shared" si="14"/>
        <v>0.61805555555555558</v>
      </c>
      <c r="K18" s="105">
        <v>3</v>
      </c>
      <c r="L18" s="161" t="str">
        <f t="shared" si="15"/>
        <v xml:space="preserve">Segula </v>
      </c>
      <c r="M18" s="104" t="s">
        <v>3</v>
      </c>
      <c r="N18" s="105">
        <v>1</v>
      </c>
      <c r="O18" s="161" t="str">
        <f t="shared" si="16"/>
        <v>Fang</v>
      </c>
      <c r="P18" s="29">
        <v>14</v>
      </c>
      <c r="Q18" s="163" t="str">
        <f t="shared" si="17"/>
        <v>Panholzer [A]</v>
      </c>
      <c r="R18" s="115">
        <f t="shared" si="18"/>
        <v>0.61805555555555558</v>
      </c>
      <c r="S18" s="105">
        <v>5</v>
      </c>
      <c r="T18" s="161" t="str">
        <f t="shared" si="19"/>
        <v>Eisl</v>
      </c>
      <c r="U18" s="104" t="s">
        <v>3</v>
      </c>
      <c r="V18" s="105">
        <v>6</v>
      </c>
      <c r="W18" s="161" t="str">
        <f t="shared" si="20"/>
        <v>Panholzer [C]</v>
      </c>
      <c r="X18" s="29">
        <v>2</v>
      </c>
      <c r="Y18" s="146" t="str">
        <f t="shared" si="21"/>
        <v>Dünser</v>
      </c>
      <c r="AA18" s="3" t="str">
        <f t="shared" si="26"/>
        <v/>
      </c>
      <c r="AB18" s="9" t="str">
        <f t="shared" si="27"/>
        <v>Geineder Pia</v>
      </c>
      <c r="AC18" s="5" t="str">
        <f t="shared" si="28"/>
        <v>WTTV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12</v>
      </c>
      <c r="D19" s="150" t="str">
        <f t="shared" si="13"/>
        <v>Elezi</v>
      </c>
      <c r="E19" s="70" t="s">
        <v>3</v>
      </c>
      <c r="F19" s="94">
        <v>13</v>
      </c>
      <c r="G19" s="150" t="str">
        <f t="shared" si="11"/>
        <v>Fuchs</v>
      </c>
      <c r="H19" s="29">
        <v>9</v>
      </c>
      <c r="I19" s="158" t="str">
        <f t="shared" si="12"/>
        <v>Rauchegger</v>
      </c>
      <c r="J19" s="115">
        <f t="shared" si="14"/>
        <v>0.63541666666666663</v>
      </c>
      <c r="K19" s="105">
        <v>11</v>
      </c>
      <c r="L19" s="161" t="str">
        <f t="shared" si="15"/>
        <v>Dür</v>
      </c>
      <c r="M19" s="104" t="s">
        <v>3</v>
      </c>
      <c r="N19" s="105">
        <v>14</v>
      </c>
      <c r="O19" s="161" t="str">
        <f t="shared" si="16"/>
        <v>Panholzer [A]</v>
      </c>
      <c r="P19" s="29">
        <v>1</v>
      </c>
      <c r="Q19" s="163" t="str">
        <f t="shared" si="17"/>
        <v>Fang</v>
      </c>
      <c r="R19" s="115">
        <f t="shared" si="18"/>
        <v>0.63541666666666663</v>
      </c>
      <c r="S19" s="105">
        <v>10</v>
      </c>
      <c r="T19" s="161" t="str">
        <f t="shared" si="19"/>
        <v>Geineder</v>
      </c>
      <c r="U19" s="104" t="s">
        <v>3</v>
      </c>
      <c r="V19" s="105">
        <v>8</v>
      </c>
      <c r="W19" s="161" t="str">
        <f t="shared" si="20"/>
        <v>Höpperger</v>
      </c>
      <c r="X19" s="29">
        <v>6</v>
      </c>
      <c r="Y19" s="146" t="str">
        <f t="shared" si="21"/>
        <v>Panholzer [C]</v>
      </c>
      <c r="AA19" s="3" t="str">
        <f t="shared" si="26"/>
        <v/>
      </c>
      <c r="AB19" s="9" t="str">
        <f t="shared" si="27"/>
        <v>Dür Julia</v>
      </c>
      <c r="AC19" s="5" t="str">
        <f t="shared" si="28"/>
        <v>STTV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Salzburger</v>
      </c>
      <c r="E20" s="70" t="s">
        <v>3</v>
      </c>
      <c r="F20" s="94">
        <v>5</v>
      </c>
      <c r="G20" s="150" t="str">
        <f t="shared" si="11"/>
        <v>Eisl</v>
      </c>
      <c r="H20" s="29">
        <v>13</v>
      </c>
      <c r="I20" s="158" t="str">
        <f t="shared" si="12"/>
        <v>Fuchs</v>
      </c>
      <c r="J20" s="115">
        <f t="shared" si="14"/>
        <v>0.65277777777777779</v>
      </c>
      <c r="K20" s="105">
        <v>1</v>
      </c>
      <c r="L20" s="161" t="str">
        <f t="shared" si="15"/>
        <v>Fang</v>
      </c>
      <c r="M20" s="104" t="s">
        <v>3</v>
      </c>
      <c r="N20" s="105">
        <v>4</v>
      </c>
      <c r="O20" s="161" t="str">
        <f t="shared" si="16"/>
        <v>Neuhofer</v>
      </c>
      <c r="P20" s="29">
        <v>11</v>
      </c>
      <c r="Q20" s="163" t="str">
        <f t="shared" si="17"/>
        <v>Dür</v>
      </c>
      <c r="R20" s="115">
        <f t="shared" si="18"/>
        <v>0.65277777777777779</v>
      </c>
      <c r="S20" s="105">
        <v>2</v>
      </c>
      <c r="T20" s="161" t="str">
        <f t="shared" si="19"/>
        <v>Dünser</v>
      </c>
      <c r="U20" s="104" t="s">
        <v>3</v>
      </c>
      <c r="V20" s="105">
        <v>3</v>
      </c>
      <c r="W20" s="161" t="str">
        <f t="shared" si="20"/>
        <v xml:space="preserve">Segula </v>
      </c>
      <c r="X20" s="29">
        <v>6</v>
      </c>
      <c r="Y20" s="146" t="str">
        <f t="shared" si="21"/>
        <v>Panholzer [C]</v>
      </c>
      <c r="AA20" s="3" t="str">
        <f t="shared" si="26"/>
        <v/>
      </c>
      <c r="AB20" s="9" t="str">
        <f t="shared" si="27"/>
        <v>Elezi Ermire</v>
      </c>
      <c r="AC20" s="5" t="str">
        <f t="shared" si="28"/>
        <v>STTV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9</v>
      </c>
      <c r="D21" s="150" t="str">
        <f t="shared" si="13"/>
        <v>Rauchegger</v>
      </c>
      <c r="E21" s="70" t="s">
        <v>3</v>
      </c>
      <c r="F21" s="94">
        <v>10</v>
      </c>
      <c r="G21" s="150" t="str">
        <f t="shared" si="11"/>
        <v>Geineder</v>
      </c>
      <c r="H21" s="29">
        <v>13</v>
      </c>
      <c r="I21" s="158" t="str">
        <f t="shared" si="12"/>
        <v>Fuchs</v>
      </c>
      <c r="J21" s="115">
        <f t="shared" si="14"/>
        <v>0.67013888888888884</v>
      </c>
      <c r="K21" s="105">
        <v>8</v>
      </c>
      <c r="L21" s="161" t="str">
        <f t="shared" si="15"/>
        <v>Höpperger</v>
      </c>
      <c r="M21" s="104" t="s">
        <v>3</v>
      </c>
      <c r="N21" s="105">
        <v>11</v>
      </c>
      <c r="O21" s="161" t="str">
        <f t="shared" si="16"/>
        <v>Dür</v>
      </c>
      <c r="P21" s="29">
        <v>4</v>
      </c>
      <c r="Q21" s="163" t="str">
        <f t="shared" si="17"/>
        <v>Neuhofer</v>
      </c>
      <c r="R21" s="115">
        <f t="shared" si="18"/>
        <v>0.67013888888888884</v>
      </c>
      <c r="S21" s="105">
        <v>14</v>
      </c>
      <c r="T21" s="161" t="str">
        <f t="shared" si="19"/>
        <v>Panholzer [A]</v>
      </c>
      <c r="U21" s="104" t="s">
        <v>3</v>
      </c>
      <c r="V21" s="105">
        <v>12</v>
      </c>
      <c r="W21" s="161" t="str">
        <f t="shared" si="20"/>
        <v>Elezi</v>
      </c>
      <c r="X21" s="29">
        <v>3</v>
      </c>
      <c r="Y21" s="146" t="str">
        <f t="shared" si="21"/>
        <v xml:space="preserve">Segula </v>
      </c>
      <c r="AA21" s="3" t="str">
        <f t="shared" si="26"/>
        <v/>
      </c>
      <c r="AB21" s="9" t="str">
        <f t="shared" si="27"/>
        <v>Fuchs Julia</v>
      </c>
      <c r="AC21" s="5" t="str">
        <f t="shared" si="28"/>
        <v>NÖTTV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Eisl</v>
      </c>
      <c r="E22" s="70" t="s">
        <v>3</v>
      </c>
      <c r="F22" s="94">
        <v>1</v>
      </c>
      <c r="G22" s="150" t="str">
        <f t="shared" si="11"/>
        <v>Fang</v>
      </c>
      <c r="H22" s="29">
        <v>10</v>
      </c>
      <c r="I22" s="158" t="str">
        <f t="shared" si="12"/>
        <v>Geineder</v>
      </c>
      <c r="J22" s="115">
        <f t="shared" si="14"/>
        <v>0.69444444444444453</v>
      </c>
      <c r="K22" s="105">
        <v>4</v>
      </c>
      <c r="L22" s="161" t="str">
        <f t="shared" si="15"/>
        <v>Neuhofer</v>
      </c>
      <c r="M22" s="104" t="s">
        <v>3</v>
      </c>
      <c r="N22" s="105">
        <v>2</v>
      </c>
      <c r="O22" s="161" t="str">
        <f t="shared" si="16"/>
        <v>Dünser</v>
      </c>
      <c r="P22" s="29">
        <v>8</v>
      </c>
      <c r="Q22" s="163" t="str">
        <f t="shared" si="17"/>
        <v>Höpperger</v>
      </c>
      <c r="R22" s="115">
        <f t="shared" si="18"/>
        <v>0.69444444444444453</v>
      </c>
      <c r="S22" s="105">
        <v>6</v>
      </c>
      <c r="T22" s="161" t="str">
        <f t="shared" si="19"/>
        <v>Panholzer [C]</v>
      </c>
      <c r="U22" s="104" t="s">
        <v>3</v>
      </c>
      <c r="V22" s="105">
        <v>7</v>
      </c>
      <c r="W22" s="161" t="str">
        <f t="shared" si="20"/>
        <v>Salzburger</v>
      </c>
      <c r="X22" s="29">
        <v>3</v>
      </c>
      <c r="Y22" s="146" t="str">
        <f t="shared" si="21"/>
        <v xml:space="preserve">Segula </v>
      </c>
      <c r="AA22" s="3" t="str">
        <f t="shared" si="26"/>
        <v/>
      </c>
      <c r="AB22" s="10" t="str">
        <f t="shared" si="27"/>
        <v>Panholzer [A] Aolin</v>
      </c>
      <c r="AC22" s="6" t="str">
        <f t="shared" si="28"/>
        <v>OÖTTV</v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13</v>
      </c>
      <c r="D23" s="150" t="str">
        <f t="shared" si="13"/>
        <v>Fuchs</v>
      </c>
      <c r="E23" s="70" t="s">
        <v>3</v>
      </c>
      <c r="F23" s="94">
        <v>14</v>
      </c>
      <c r="G23" s="150" t="str">
        <f t="shared" si="11"/>
        <v>Panholzer [A]</v>
      </c>
      <c r="H23" s="29">
        <v>10</v>
      </c>
      <c r="I23" s="158" t="str">
        <f t="shared" si="12"/>
        <v>Geineder</v>
      </c>
      <c r="J23" s="115">
        <f t="shared" si="14"/>
        <v>0.71180555555555547</v>
      </c>
      <c r="K23" s="105">
        <v>12</v>
      </c>
      <c r="L23" s="161" t="str">
        <f t="shared" si="15"/>
        <v>Elezi</v>
      </c>
      <c r="M23" s="104" t="s">
        <v>3</v>
      </c>
      <c r="N23" s="105">
        <v>8</v>
      </c>
      <c r="O23" s="161" t="str">
        <f t="shared" si="16"/>
        <v>Höpperger</v>
      </c>
      <c r="P23" s="29">
        <v>2</v>
      </c>
      <c r="Q23" s="163" t="str">
        <f t="shared" si="17"/>
        <v>Dünser</v>
      </c>
      <c r="R23" s="115">
        <f t="shared" si="18"/>
        <v>0.71180555555555547</v>
      </c>
      <c r="S23" s="105">
        <v>11</v>
      </c>
      <c r="T23" s="161" t="str">
        <f t="shared" si="19"/>
        <v>Dür</v>
      </c>
      <c r="U23" s="104" t="s">
        <v>3</v>
      </c>
      <c r="V23" s="105">
        <v>9</v>
      </c>
      <c r="W23" s="161" t="str">
        <f t="shared" si="20"/>
        <v>Rauchegger</v>
      </c>
      <c r="X23" s="29">
        <v>7</v>
      </c>
      <c r="Y23" s="146" t="str">
        <f t="shared" si="21"/>
        <v>Salzburger</v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Fang</v>
      </c>
      <c r="E24" s="70" t="s">
        <v>3</v>
      </c>
      <c r="F24" s="94">
        <v>6</v>
      </c>
      <c r="G24" s="150" t="str">
        <f t="shared" si="11"/>
        <v>Panholzer [C]</v>
      </c>
      <c r="H24" s="29">
        <v>14</v>
      </c>
      <c r="I24" s="158" t="str">
        <f t="shared" si="12"/>
        <v>Panholzer [A]</v>
      </c>
      <c r="J24" s="115">
        <f t="shared" si="14"/>
        <v>0.72916666666666663</v>
      </c>
      <c r="K24" s="105">
        <v>2</v>
      </c>
      <c r="L24" s="161" t="str">
        <f t="shared" si="15"/>
        <v>Dünser</v>
      </c>
      <c r="M24" s="104" t="s">
        <v>3</v>
      </c>
      <c r="N24" s="105">
        <v>5</v>
      </c>
      <c r="O24" s="161" t="str">
        <f t="shared" si="16"/>
        <v>Eisl</v>
      </c>
      <c r="P24" s="29">
        <v>12</v>
      </c>
      <c r="Q24" s="163" t="str">
        <f t="shared" si="17"/>
        <v>Elezi</v>
      </c>
      <c r="R24" s="115">
        <f t="shared" si="18"/>
        <v>0.72916666666666663</v>
      </c>
      <c r="S24" s="105">
        <v>3</v>
      </c>
      <c r="T24" s="161" t="str">
        <f t="shared" si="19"/>
        <v xml:space="preserve">Segula </v>
      </c>
      <c r="U24" s="104" t="s">
        <v>3</v>
      </c>
      <c r="V24" s="105">
        <v>4</v>
      </c>
      <c r="W24" s="161" t="str">
        <f t="shared" si="20"/>
        <v>Neuhofer</v>
      </c>
      <c r="X24" s="29">
        <v>7</v>
      </c>
      <c r="Y24" s="146" t="str">
        <f t="shared" si="21"/>
        <v>Salzburger</v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0.74652777777777779</v>
      </c>
      <c r="C25" s="94">
        <v>10</v>
      </c>
      <c r="D25" s="150" t="str">
        <f t="shared" si="13"/>
        <v>Geineder</v>
      </c>
      <c r="E25" s="70" t="s">
        <v>3</v>
      </c>
      <c r="F25" s="94">
        <v>11</v>
      </c>
      <c r="G25" s="150" t="str">
        <f t="shared" si="11"/>
        <v>Dür</v>
      </c>
      <c r="H25" s="29">
        <v>14</v>
      </c>
      <c r="I25" s="158" t="str">
        <f t="shared" si="12"/>
        <v>Panholzer [A]</v>
      </c>
      <c r="J25" s="115">
        <f t="shared" si="14"/>
        <v>0.74652777777777779</v>
      </c>
      <c r="K25" s="105">
        <v>8</v>
      </c>
      <c r="L25" s="161" t="str">
        <f t="shared" si="15"/>
        <v>Höpperger</v>
      </c>
      <c r="M25" s="104" t="s">
        <v>3</v>
      </c>
      <c r="N25" s="105">
        <v>13</v>
      </c>
      <c r="O25" s="161" t="str">
        <f t="shared" si="16"/>
        <v>Fuchs</v>
      </c>
      <c r="P25" s="29">
        <v>5</v>
      </c>
      <c r="Q25" s="163" t="str">
        <f t="shared" si="17"/>
        <v>Eisl</v>
      </c>
      <c r="R25" s="115">
        <f t="shared" si="18"/>
        <v>0.74652777777777779</v>
      </c>
      <c r="S25" s="105">
        <v>9</v>
      </c>
      <c r="T25" s="161" t="str">
        <f t="shared" si="19"/>
        <v>Rauchegger</v>
      </c>
      <c r="U25" s="104" t="s">
        <v>3</v>
      </c>
      <c r="V25" s="105">
        <v>12</v>
      </c>
      <c r="W25" s="161" t="str">
        <f t="shared" si="20"/>
        <v>Elezi</v>
      </c>
      <c r="X25" s="29">
        <v>4</v>
      </c>
      <c r="Y25" s="146" t="str">
        <f t="shared" si="21"/>
        <v>Neuhofer</v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0.77083333333333337</v>
      </c>
      <c r="C26" s="94">
        <v>6</v>
      </c>
      <c r="D26" s="150" t="str">
        <f t="shared" si="13"/>
        <v>Panholzer [C]</v>
      </c>
      <c r="E26" s="70" t="s">
        <v>3</v>
      </c>
      <c r="F26" s="94">
        <v>2</v>
      </c>
      <c r="G26" s="150" t="str">
        <f t="shared" si="11"/>
        <v>Dünser</v>
      </c>
      <c r="H26" s="29">
        <v>11</v>
      </c>
      <c r="I26" s="158" t="str">
        <f t="shared" si="12"/>
        <v>Dür</v>
      </c>
      <c r="J26" s="115">
        <f t="shared" si="14"/>
        <v>0.77083333333333337</v>
      </c>
      <c r="K26" s="105">
        <v>5</v>
      </c>
      <c r="L26" s="161" t="str">
        <f t="shared" si="15"/>
        <v>Eisl</v>
      </c>
      <c r="M26" s="104" t="s">
        <v>3</v>
      </c>
      <c r="N26" s="105">
        <v>3</v>
      </c>
      <c r="O26" s="161" t="str">
        <f t="shared" si="16"/>
        <v xml:space="preserve">Segula </v>
      </c>
      <c r="P26" s="29">
        <v>13</v>
      </c>
      <c r="Q26" s="163" t="str">
        <f t="shared" si="17"/>
        <v>Fuchs</v>
      </c>
      <c r="R26" s="115">
        <f t="shared" si="18"/>
        <v>0.77083333333333337</v>
      </c>
      <c r="S26" s="105">
        <v>7</v>
      </c>
      <c r="T26" s="161" t="str">
        <f t="shared" si="19"/>
        <v>Salzburger</v>
      </c>
      <c r="U26" s="104" t="s">
        <v>3</v>
      </c>
      <c r="V26" s="105">
        <v>1</v>
      </c>
      <c r="W26" s="161" t="str">
        <f t="shared" si="20"/>
        <v>Fang</v>
      </c>
      <c r="X26" s="29">
        <v>4</v>
      </c>
      <c r="Y26" s="146" t="str">
        <f t="shared" si="21"/>
        <v>Neuhofer</v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>
        <v>0.78819444444444453</v>
      </c>
      <c r="C27" s="94">
        <v>12</v>
      </c>
      <c r="D27" s="150" t="str">
        <f t="shared" si="13"/>
        <v>Elezi</v>
      </c>
      <c r="E27" s="70" t="s">
        <v>3</v>
      </c>
      <c r="F27" s="94">
        <v>10</v>
      </c>
      <c r="G27" s="150" t="str">
        <f t="shared" si="11"/>
        <v>Geineder</v>
      </c>
      <c r="H27" s="29">
        <v>11</v>
      </c>
      <c r="I27" s="158" t="str">
        <f t="shared" si="12"/>
        <v>Dür</v>
      </c>
      <c r="J27" s="115">
        <f t="shared" si="14"/>
        <v>0.78819444444444453</v>
      </c>
      <c r="K27" s="105">
        <v>13</v>
      </c>
      <c r="L27" s="161" t="str">
        <f t="shared" si="15"/>
        <v>Fuchs</v>
      </c>
      <c r="M27" s="104" t="s">
        <v>3</v>
      </c>
      <c r="N27" s="105">
        <v>9</v>
      </c>
      <c r="O27" s="161" t="str">
        <f t="shared" si="16"/>
        <v>Rauchegger</v>
      </c>
      <c r="P27" s="29">
        <v>7</v>
      </c>
      <c r="Q27" s="163" t="str">
        <f t="shared" si="17"/>
        <v>Salzburger</v>
      </c>
      <c r="R27" s="115">
        <f t="shared" si="18"/>
        <v>0.78819444444444453</v>
      </c>
      <c r="S27" s="105">
        <v>14</v>
      </c>
      <c r="T27" s="161" t="str">
        <f t="shared" si="19"/>
        <v>Panholzer [A]</v>
      </c>
      <c r="U27" s="104" t="s">
        <v>3</v>
      </c>
      <c r="V27" s="105">
        <v>8</v>
      </c>
      <c r="W27" s="161" t="str">
        <f t="shared" si="20"/>
        <v>Höpperger</v>
      </c>
      <c r="X27" s="29">
        <v>1</v>
      </c>
      <c r="Y27" s="146" t="str">
        <f t="shared" si="21"/>
        <v>Fang</v>
      </c>
      <c r="AB27" s="621" t="s">
        <v>28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>
        <v>0.80555555555555547</v>
      </c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14"/>
        <v>0.80555555555555547</v>
      </c>
      <c r="K28" s="94"/>
      <c r="L28" s="150" t="str">
        <f t="shared" si="15"/>
        <v/>
      </c>
      <c r="M28" s="70" t="s">
        <v>3</v>
      </c>
      <c r="N28" s="94"/>
      <c r="O28" s="150" t="str">
        <f t="shared" si="16"/>
        <v/>
      </c>
      <c r="P28" s="106"/>
      <c r="Q28" s="156" t="str">
        <f t="shared" si="17"/>
        <v/>
      </c>
      <c r="R28" s="115">
        <f t="shared" si="18"/>
        <v>0.80555555555555547</v>
      </c>
      <c r="S28" s="94"/>
      <c r="T28" s="150" t="str">
        <f t="shared" si="19"/>
        <v/>
      </c>
      <c r="U28" s="70" t="s">
        <v>3</v>
      </c>
      <c r="V28" s="94"/>
      <c r="W28" s="150" t="str">
        <f t="shared" si="20"/>
        <v/>
      </c>
      <c r="X28" s="106"/>
      <c r="Y28" s="146" t="str">
        <f t="shared" si="21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14"/>
        <v>0</v>
      </c>
      <c r="K29" s="94"/>
      <c r="L29" s="150" t="str">
        <f t="shared" si="15"/>
        <v/>
      </c>
      <c r="M29" s="70" t="s">
        <v>3</v>
      </c>
      <c r="N29" s="94"/>
      <c r="O29" s="150" t="str">
        <f t="shared" si="16"/>
        <v/>
      </c>
      <c r="P29" s="106"/>
      <c r="Q29" s="156" t="str">
        <f t="shared" si="17"/>
        <v/>
      </c>
      <c r="R29" s="115">
        <f t="shared" si="18"/>
        <v>0</v>
      </c>
      <c r="S29" s="94"/>
      <c r="T29" s="150" t="str">
        <f t="shared" si="19"/>
        <v/>
      </c>
      <c r="U29" s="70" t="s">
        <v>3</v>
      </c>
      <c r="V29" s="94"/>
      <c r="W29" s="150" t="str">
        <f t="shared" si="20"/>
        <v/>
      </c>
      <c r="X29" s="106"/>
      <c r="Y29" s="146" t="str">
        <f t="shared" si="21"/>
        <v/>
      </c>
      <c r="AB29" s="622" t="str">
        <f>+AB27</f>
        <v>Platz 9-14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591" t="str">
        <f>+IF(AB35="","",MID(AB35,1,4))</f>
        <v>7. V</v>
      </c>
      <c r="AT29" s="592"/>
      <c r="AU29" s="593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14"/>
        <v>0</v>
      </c>
      <c r="K30" s="94"/>
      <c r="L30" s="150" t="str">
        <f t="shared" si="15"/>
        <v/>
      </c>
      <c r="M30" s="70" t="s">
        <v>3</v>
      </c>
      <c r="N30" s="94"/>
      <c r="O30" s="150" t="str">
        <f t="shared" si="16"/>
        <v/>
      </c>
      <c r="P30" s="106"/>
      <c r="Q30" s="156" t="str">
        <f t="shared" si="17"/>
        <v/>
      </c>
      <c r="R30" s="115">
        <f t="shared" si="18"/>
        <v>0</v>
      </c>
      <c r="S30" s="94"/>
      <c r="T30" s="150" t="str">
        <f t="shared" si="19"/>
        <v/>
      </c>
      <c r="U30" s="70" t="s">
        <v>3</v>
      </c>
      <c r="V30" s="94"/>
      <c r="W30" s="150" t="str">
        <f t="shared" si="20"/>
        <v/>
      </c>
      <c r="X30" s="106"/>
      <c r="Y30" s="146" t="str">
        <f t="shared" si="21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107"/>
      <c r="I31" s="155" t="str">
        <f t="shared" si="12"/>
        <v/>
      </c>
      <c r="J31" s="116">
        <f t="shared" si="14"/>
        <v>0</v>
      </c>
      <c r="K31" s="95"/>
      <c r="L31" s="151" t="str">
        <f t="shared" si="15"/>
        <v/>
      </c>
      <c r="M31" s="71" t="s">
        <v>3</v>
      </c>
      <c r="N31" s="95"/>
      <c r="O31" s="151" t="str">
        <f t="shared" si="16"/>
        <v/>
      </c>
      <c r="P31" s="107"/>
      <c r="Q31" s="159" t="str">
        <f t="shared" si="17"/>
        <v/>
      </c>
      <c r="R31" s="116">
        <f t="shared" si="18"/>
        <v>0</v>
      </c>
      <c r="S31" s="95"/>
      <c r="T31" s="151" t="str">
        <f t="shared" si="19"/>
        <v/>
      </c>
      <c r="U31" s="71" t="s">
        <v>3</v>
      </c>
      <c r="V31" s="95"/>
      <c r="W31" s="151" t="str">
        <f t="shared" si="20"/>
        <v/>
      </c>
      <c r="X31" s="107"/>
      <c r="Y31" s="148" t="str">
        <f t="shared" si="21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s="124" customFormat="1" ht="21.2" customHeight="1" x14ac:dyDescent="0.25">
      <c r="A32" s="629" t="s">
        <v>8</v>
      </c>
      <c r="B32" s="120">
        <v>0.375</v>
      </c>
      <c r="C32" s="121"/>
      <c r="D32" s="169" t="str">
        <f>+IF(C32="",$BI$11,IF(COUNTIF($C$4:$C$11,C32)=1,VLOOKUP(C32,$C$4:$I$11,2,FALSE),IF(COUNTIF($S$4:$S$11,C32)=1,VLOOKUP(C32,$S$4:$Y$11,2,FALSE),"")))</f>
        <v>3. Vorrunde A</v>
      </c>
      <c r="E32" s="122" t="s">
        <v>3</v>
      </c>
      <c r="F32" s="122"/>
      <c r="G32" s="169" t="str">
        <f>+IF(F32="",$BI$13,IF(COUNTIF($C$4:$C$11,F32)=1,VLOOKUP(F32,$C$4:$I$11,2,FALSE),IF(COUNTIF($S$4:$S$11,F32)=1,VLOOKUP(F32,$S$4:$Y$11,2,FALSE),"")))</f>
        <v>2. Vorrunde B</v>
      </c>
      <c r="H32" s="122"/>
      <c r="I32" s="169" t="str">
        <f>+IF(H32="",$BI$9,IF(COUNTIF($C$4:$C$10,H32)=1,VLOOKUP(H32,$C$4:$I$10,2,FALSE),IF(COUNTIF($S$4:$S$10,H32)=1,VLOOKUP(H32,$S$4:$Y$10,2,FALSE),"")))</f>
        <v>4. Vorrunde B</v>
      </c>
      <c r="J32" s="123">
        <f t="shared" si="14"/>
        <v>0.375</v>
      </c>
      <c r="K32" s="122"/>
      <c r="L32" s="169" t="str">
        <f>+IF(K32="",$BI$15,IF(COUNTIF($C$4:$C$11,K32)=1,VLOOKUP(K32,$C$4:$I$11,2,FALSE),IF(COUNTIF($S$4:$S$11,K32)=1,VLOOKUP(K32,$S$4:$Y$11,2,FALSE),"")))</f>
        <v>2. Vorrunde A</v>
      </c>
      <c r="M32" s="122" t="s">
        <v>3</v>
      </c>
      <c r="N32" s="122"/>
      <c r="O32" s="169" t="str">
        <f>+IF(N32="",$BI$17,IF(COUNTIF($C$4:$C$11,N32)=1,VLOOKUP(N32,$C$4:$I$11,2,FALSE),IF(COUNTIF($S$4:$S$11,N32)=1,VLOOKUP(N32,$S$4:$Y$11,2,FALSE),"")))</f>
        <v>3. Vorrunde B</v>
      </c>
      <c r="P32" s="122"/>
      <c r="Q32" s="173" t="str">
        <f>+IF(P32="",$BI$19,IF(COUNTIF($C$4:$C$10,P32)=1,VLOOKUP(P32,$C$4:$I$10,2,FALSE),IF(COUNTIF($S$4:$S$10,P32)=1,VLOOKUP(P32,$S$4:$Y$10,2,FALSE),"")))</f>
        <v>4. Vorrunde A</v>
      </c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7.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6. Vorrunde B</v>
      </c>
      <c r="X32" s="122"/>
      <c r="Y32" s="177" t="str">
        <f>+IF(X32="",$AB$35,IF(COUNTIF($C$4:$C$10,X32)=1,VLOOKUP(X32,$C$4:$I$10,2,FALSE),IF(COUNTIF($S$4:$S$10,X32)=1,VLOOKUP(X32,$S$4:$Y$10,2,FALSE),"")))</f>
        <v>7. Vorrunde B</v>
      </c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125"/>
      <c r="AW32" s="126" t="s">
        <v>15</v>
      </c>
      <c r="AX32" s="127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s="124" customFormat="1" ht="21.2" customHeight="1" x14ac:dyDescent="0.25">
      <c r="A33" s="630"/>
      <c r="B33" s="128">
        <v>0.3923611111111111</v>
      </c>
      <c r="C33" s="106"/>
      <c r="D33" s="170" t="str">
        <f>+IF(K31="",$BI$7,IF(COUNTIF($C$4:$C$10,K31)=1,VLOOKUP(K31,$C$4:$I$10,2,FALSE),IF(COUNTIF($S$4:$S$10,K31)=1,VLOOKUP(K31,$S$4:$Y$10,2,FALSE),"")))</f>
        <v>1. Vorrunde A</v>
      </c>
      <c r="E33" s="106" t="s">
        <v>3</v>
      </c>
      <c r="F33" s="106"/>
      <c r="G33" s="170" t="str">
        <f>+IF(F33="",$BI$9,IF(COUNTIF($C$4:$C$10,F33)=1,VLOOKUP(F33,$C$4:$I$10,2,FALSE),IF(COUNTIF($S$4:$S$10,F33)=1,VLOOKUP(F33,$S$4:$Y$10,2,FALSE),"")))</f>
        <v>4. Vorrunde B</v>
      </c>
      <c r="H33" s="106"/>
      <c r="I33" s="170" t="str">
        <f>+IF(H33="",$BI$11,IF(COUNTIF($C$4:$C$10,H33)=1,VLOOKUP(H33,$C$4:$I$10,2,FALSE),IF(COUNTIF($S$4:$S$10,H33)=1,VLOOKUP(H33,$S$4:$Y$10,2,FALSE),"")))</f>
        <v>3. Vorrunde A</v>
      </c>
      <c r="J33" s="129">
        <f t="shared" si="14"/>
        <v>0.3923611111111111</v>
      </c>
      <c r="K33" s="106"/>
      <c r="L33" s="170" t="str">
        <f>+IF(C31="",$BI$19,IF(COUNTIF($C$4:$C$10,C31)=1,VLOOKUP(C31,$C$4:$I$10,2,FALSE),IF(COUNTIF($S$4:$S$10,C31)=1,VLOOKUP(C31,$S$4:$Y$10,2,FALSE),"")))</f>
        <v>4. Vorrunde A</v>
      </c>
      <c r="M33" s="106" t="s">
        <v>3</v>
      </c>
      <c r="N33" s="106"/>
      <c r="O33" s="170" t="str">
        <f>+IF(N33="",$BI$21,IF(COUNTIF($C$4:$C$10,N33)=1,VLOOKUP(N33,$C$4:$I$10,2,FALSE),IF(COUNTIF($S$4:$S$10,N33)=1,VLOOKUP(N33,$S$4:$Y$10,2,FALSE),"")))</f>
        <v>1. Vorrunde B</v>
      </c>
      <c r="P33" s="106"/>
      <c r="Q33" s="174" t="str">
        <f>+IF(P33="",$BI$17,IF(COUNTIF($C$4:$C$10,P33)=1,VLOOKUP(P33,$C$4:$I$10,2,FALSE),IF(COUNTIF($S$4:$S$10,P33)=1,VLOOKUP(P33,$S$4:$Y$10,2,FALSE),"")))</f>
        <v>3. Vorrunde B</v>
      </c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6.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5. Vorrunde B</v>
      </c>
      <c r="X33" s="106"/>
      <c r="Y33" s="178" t="str">
        <f>+IF(X33="",$AB$32,IF(COUNTIF($C$4:$C$10,X33)=1,VLOOKUP(X33,$C$4:$I$10,2,FALSE),IF(COUNTIF($S$4:$S$10,X33)=1,VLOOKUP(X33,$S$4:$Y$10,2,FALSE),"")))</f>
        <v>7. Vorrunde A</v>
      </c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125"/>
      <c r="AW33" s="126" t="s">
        <v>15</v>
      </c>
      <c r="AX33" s="127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s="124" customFormat="1" ht="21.2" customHeight="1" x14ac:dyDescent="0.25">
      <c r="A34" s="630"/>
      <c r="B34" s="128">
        <v>0.41666666666666669</v>
      </c>
      <c r="C34" s="106"/>
      <c r="D34" s="171" t="str">
        <f>+IF(C34="","Halbfinale 5-8",IF(COUNTIF($C$4:$C$10,C34)=1,VLOOKUP(C34,$C$4:$I$10,2,FALSE),IF(COUNTIF($S$4:$S$10,C34)=1,VLOOKUP(C34,$S$4:$Y$10,2,FALSE),"")))</f>
        <v>Halbfinale 5-8</v>
      </c>
      <c r="E34" s="106" t="s">
        <v>3</v>
      </c>
      <c r="F34" s="106"/>
      <c r="G34" s="171" t="str">
        <f>+IF(F34="","",IF(COUNTIF($C$4:$C$11,F34)=1,VLOOKUP(F34,$C$4:$I$11,2,FALSE),IF(COUNTIF($S$4:$S$11,F34)=1,VLOOKUP(F34,$S$4:$Y$11,2,FALSE),"")))</f>
        <v/>
      </c>
      <c r="H34" s="106"/>
      <c r="I34" s="171" t="str">
        <f>+IF(H34="","",IF(COUNTIF($C$4:$C$10,H34)=1,VLOOKUP(H34,$C$4:$I$10,2,FALSE),IF(COUNTIF($S$4:$S$10,H34)=1,VLOOKUP(H34,$S$4:$Y$10,2,FALSE),"")))</f>
        <v/>
      </c>
      <c r="J34" s="129">
        <f t="shared" si="14"/>
        <v>0.41666666666666669</v>
      </c>
      <c r="K34" s="106"/>
      <c r="L34" s="171" t="str">
        <f>+IF(K34="","Halbfinale 5-8",IF(COUNTIF($C$4:$C$10,K34)=1,VLOOKUP(K34,$C$4:$I$10,2,FALSE),IF(COUNTIF($S$4:$S$10,K34)=1,VLOOKUP(K34,$S$4:$Y$10,2,FALSE),"")))</f>
        <v>Halbfinale 5-8</v>
      </c>
      <c r="M34" s="106" t="s">
        <v>3</v>
      </c>
      <c r="N34" s="106"/>
      <c r="O34" s="171" t="str">
        <f>+IF(N34="","",IF(COUNTIF($C$4:$C$11,N34)=1,VLOOKUP(N34,$C$4:$I$11,2,FALSE),IF(COUNTIF($S$4:$S$11,N34)=1,VLOOKUP(N34,$S$4:$Y$11,2,FALSE),"")))</f>
        <v/>
      </c>
      <c r="P34" s="106"/>
      <c r="Q34" s="175" t="str">
        <f>+IF(P34="","",IF(COUNTIF($C$4:$C$10,P34)=1,VLOOKUP(P34,$C$4:$I$10,2,FALSE),IF(COUNTIF($S$4:$S$10,P34)=1,VLOOKUP(P34,$S$4:$Y$10,2,FALSE),"")))</f>
        <v/>
      </c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5.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7. Vorrunde B</v>
      </c>
      <c r="X34" s="106"/>
      <c r="Y34" s="178" t="str">
        <f>+IF(X34="",$AB$31,IF(COUNTIF($C$4:$C$10,X34)=1,VLOOKUP(X34,$C$4:$I$10,2,FALSE),IF(COUNTIF($S$4:$S$10,X34)=1,VLOOKUP(X34,$S$4:$Y$10,2,FALSE),"")))</f>
        <v>6. Vorrunde A</v>
      </c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125"/>
      <c r="AW34" s="126" t="s">
        <v>15</v>
      </c>
      <c r="AX34" s="127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s="124" customFormat="1" ht="21.2" customHeight="1" x14ac:dyDescent="0.25">
      <c r="A35" s="630"/>
      <c r="B35" s="128">
        <v>0.43402777777777773</v>
      </c>
      <c r="C35" s="106"/>
      <c r="D35" s="171" t="str">
        <f>+IF(C35="","Halbfinale 1-4",IF(COUNTIF($C$4:$C$11,C35)=1,VLOOKUP(C35,$C$4:$I$11,2,FALSE),IF(COUNTIF($S$4:$S$11,C35)=1,VLOOKUP(C35,$S$4:$Y$11,2,FALSE),"")))</f>
        <v>Halbfinale 1-4</v>
      </c>
      <c r="E35" s="106" t="s">
        <v>3</v>
      </c>
      <c r="F35" s="106"/>
      <c r="G35" s="171" t="str">
        <f>+IF(F35="","",IF(COUNTIF($C$4:$C$10,F35)=1,VLOOKUP(F35,$C$4:$I$10,2,FALSE),IF(COUNTIF($S$4:$S$10,F35)=1,VLOOKUP(F35,$S$4:$Y$10,2,FALSE),"")))</f>
        <v/>
      </c>
      <c r="H35" s="106"/>
      <c r="I35" s="171" t="str">
        <f>+IF(H35="","",IF(COUNTIF($C$4:$C$10,H35)=1,VLOOKUP(H35,$C$4:$I$10,2,FALSE),IF(COUNTIF($S$4:$S$10,H35)=1,VLOOKUP(H35,$S$4:$Y$10,2,FALSE),"")))</f>
        <v/>
      </c>
      <c r="J35" s="129">
        <f t="shared" si="14"/>
        <v>0.43402777777777773</v>
      </c>
      <c r="K35" s="106"/>
      <c r="L35" s="171" t="str">
        <f>+IF(K35="","Halbfinale 1-4",IF(COUNTIF($C$4:$C$11,K35)=1,VLOOKUP(K35,$C$4:$I$11,2,FALSE),IF(COUNTIF($S$4:$S$11,K35)=1,VLOOKUP(K35,$S$4:$Y$11,2,FALSE),"")))</f>
        <v>Halbfinale 1-4</v>
      </c>
      <c r="M35" s="106" t="s">
        <v>3</v>
      </c>
      <c r="N35" s="106"/>
      <c r="O35" s="171" t="str">
        <f>+IF(N35="","",IF(COUNTIF($C$4:$C$10,N35)=1,VLOOKUP(N35,$C$4:$I$10,2,FALSE),IF(COUNTIF($S$4:$S$10,N35)=1,VLOOKUP(N35,$S$4:$Y$10,2,FALSE),"")))</f>
        <v/>
      </c>
      <c r="P35" s="106"/>
      <c r="Q35" s="175" t="str">
        <f>+IF(P35="","",IF(COUNTIF($C$4:$C$10,P35)=1,VLOOKUP(P35,$C$4:$I$10,2,FALSE),IF(COUNTIF($S$4:$S$10,P35)=1,VLOOKUP(P35,$S$4:$Y$10,2,FALSE),"")))</f>
        <v/>
      </c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7.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5. Vorrunde B</v>
      </c>
      <c r="X35" s="106"/>
      <c r="Y35" s="178" t="str">
        <f>+IF(X35="",$AB$34,IF(COUNTIF($C$4:$C$10,X35)=1,VLOOKUP(X35,$C$4:$I$10,2,FALSE),IF(COUNTIF($S$4:$S$10,X35)=1,VLOOKUP(X35,$S$4:$Y$10,2,FALSE),"")))</f>
        <v>6. Vorrunde B</v>
      </c>
      <c r="AB35" s="9" t="str">
        <f>+IF(COUNTIF($AA16:$AA22,7)=0,"7. Vorrunde B",VLOOKUP(7,$AA$16:$AB$22,2,FALSE))</f>
        <v>7. Vorrunde B</v>
      </c>
      <c r="AC35" s="5" t="str">
        <f>+IF(COUNTIF($AA16:$AA22,7)=0,"",VLOOKUP(7,$AA$16:$AC$22,3,FALSE))</f>
        <v/>
      </c>
      <c r="AD35" s="23" t="str">
        <f>+IF(AU30="","",AU30)</f>
        <v/>
      </c>
      <c r="AE35" s="24" t="str">
        <f>+IF(AT30="","",AT30)</f>
        <v>:</v>
      </c>
      <c r="AF35" s="24" t="str">
        <f>+IF(AS30="","",AS30)</f>
        <v/>
      </c>
      <c r="AG35" s="37" t="str">
        <f>+IF(AU31="","",AU31)</f>
        <v/>
      </c>
      <c r="AH35" s="24" t="str">
        <f>+IF(AT31="","",AT31)</f>
        <v>:</v>
      </c>
      <c r="AI35" s="24" t="str">
        <f>+IF(AS31="","",AS31)</f>
        <v/>
      </c>
      <c r="AJ35" s="37" t="str">
        <f>+IF(AU32="","",AU32)</f>
        <v/>
      </c>
      <c r="AK35" s="24" t="str">
        <f>+IF(AT32="","",AT32)</f>
        <v>:</v>
      </c>
      <c r="AL35" s="38" t="str">
        <f>+IF(AS32="","",AS32)</f>
        <v/>
      </c>
      <c r="AM35" s="37" t="str">
        <f>+IF(AU33="","",AU33)</f>
        <v/>
      </c>
      <c r="AN35" s="24" t="str">
        <f>+IF(AT33="","",AT33)</f>
        <v>:</v>
      </c>
      <c r="AO35" s="38" t="str">
        <f>+IF(AS33="","",AS33)</f>
        <v/>
      </c>
      <c r="AP35" s="24" t="str">
        <f>+IF(AU34="","",AU34)</f>
        <v/>
      </c>
      <c r="AQ35" s="24" t="str">
        <f>+IF(AT34="","",AT34)</f>
        <v>:</v>
      </c>
      <c r="AR35" s="24" t="str">
        <f>+IF(AS34="","",AS34)</f>
        <v/>
      </c>
      <c r="AS35" s="25"/>
      <c r="AT35" s="26"/>
      <c r="AU35" s="27"/>
      <c r="AV35" s="125"/>
      <c r="AW35" s="126" t="s">
        <v>15</v>
      </c>
      <c r="AX35" s="127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s="124" customFormat="1" ht="21.2" customHeight="1" thickBot="1" x14ac:dyDescent="0.3">
      <c r="A36" s="630"/>
      <c r="B36" s="128">
        <v>0.45833333333333331</v>
      </c>
      <c r="C36" s="106"/>
      <c r="D36" s="171" t="str">
        <f>+IF(C35="","Spiel um Platz 5",IF(COUNTIF($C$4:$C$10,C35)=1,VLOOKUP(C35,$C$4:$I$10,2,FALSE),IF(COUNTIF($S$4:$S$10,C35)=1,VLOOKUP(C35,$S$4:$Y$10,2,FALSE),"")))</f>
        <v>Spiel um Platz 5</v>
      </c>
      <c r="E36" s="106" t="s">
        <v>3</v>
      </c>
      <c r="F36" s="106"/>
      <c r="G36" s="171" t="str">
        <f>+IF(F36="","",IF(COUNTIF($C$4:$C$11,F36)=1,VLOOKUP(F36,$C$4:$I$11,2,FALSE),IF(COUNTIF($S$4:$S$11,F36)=1,VLOOKUP(F36,$S$4:$Y$11,2,FALSE),"")))</f>
        <v/>
      </c>
      <c r="H36" s="106"/>
      <c r="I36" s="171" t="str">
        <f>+IF(H36="","",IF(COUNTIF($C$4:$C$10,H36)=1,VLOOKUP(H36,$C$4:$I$10,2,FALSE),IF(COUNTIF($S$4:$S$10,H36)=1,VLOOKUP(H36,$S$4:$Y$10,2,FALSE),"")))</f>
        <v/>
      </c>
      <c r="J36" s="129">
        <f t="shared" si="14"/>
        <v>0.45833333333333331</v>
      </c>
      <c r="K36" s="106"/>
      <c r="L36" s="171" t="str">
        <f>+IF(K35="","Spiel um Platz 7",IF(COUNTIF($C$4:$C$10,K35)=1,VLOOKUP(K35,$C$4:$I$10,2,FALSE),IF(COUNTIF($S$4:$S$10,K35)=1,VLOOKUP(K35,$S$4:$Y$10,2,FALSE),"")))</f>
        <v>Spiel um Platz 7</v>
      </c>
      <c r="M36" s="106" t="s">
        <v>3</v>
      </c>
      <c r="N36" s="106"/>
      <c r="O36" s="171" t="str">
        <f>+IF(N36="","",IF(COUNTIF($C$4:$C$11,N36)=1,VLOOKUP(N36,$C$4:$I$11,2,FALSE),IF(COUNTIF($S$4:$S$11,N36)=1,VLOOKUP(N36,$S$4:$Y$11,2,FALSE),"")))</f>
        <v/>
      </c>
      <c r="P36" s="106"/>
      <c r="Q36" s="175" t="str">
        <f>+IF(P36="","",IF(COUNTIF($C$4:$C$10,P36)=1,VLOOKUP(P36,$C$4:$I$10,2,FALSE),IF(COUNTIF($S$4:$S$10,P36)=1,VLOOKUP(P36,$S$4:$Y$10,2,FALSE),"")))</f>
        <v/>
      </c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6.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7. Vorrunde B</v>
      </c>
      <c r="X36" s="106"/>
      <c r="Y36" s="178" t="str">
        <f>+IF(X36="",$AB$33,IF(COUNTIF($C$4:$C$10,X36)=1,VLOOKUP(X36,$C$4:$I$10,2,FALSE),IF(COUNTIF($S$4:$S$10,X36)=1,VLOOKUP(X36,$S$4:$Y$10,2,FALSE),"")))</f>
        <v>5. Vorrunde B</v>
      </c>
      <c r="AB36" s="130"/>
      <c r="AC36" s="87" t="str">
        <f>+Y24</f>
        <v>Salzburger</v>
      </c>
      <c r="AD36" s="131" t="str">
        <f>+IF(AX30="","",AX30)</f>
        <v/>
      </c>
      <c r="AE36" s="132" t="str">
        <f>+IF(AW30="","",AW30)</f>
        <v>:</v>
      </c>
      <c r="AF36" s="132" t="str">
        <f>+IF(AV30="","",AV30)</f>
        <v/>
      </c>
      <c r="AG36" s="133" t="str">
        <f>+IF(AX31="","",AX31)</f>
        <v/>
      </c>
      <c r="AH36" s="132" t="str">
        <f>+IF(AW31="","",AW31)</f>
        <v>:</v>
      </c>
      <c r="AI36" s="132" t="str">
        <f>+IF(AV31="","",AV31)</f>
        <v/>
      </c>
      <c r="AJ36" s="133" t="str">
        <f>+IF(AX32="","",AX32)</f>
        <v/>
      </c>
      <c r="AK36" s="132" t="str">
        <f>+IF(AW32="","",AW32)</f>
        <v>:</v>
      </c>
      <c r="AL36" s="134" t="str">
        <f>+IF(AV32="","",AV32)</f>
        <v/>
      </c>
      <c r="AM36" s="133" t="str">
        <f>+IF(AX33="","",AX33)</f>
        <v/>
      </c>
      <c r="AN36" s="132" t="str">
        <f>+IF(AW33="","",AW33)</f>
        <v>:</v>
      </c>
      <c r="AO36" s="134" t="str">
        <f>+IF(AV33="","",AV33)</f>
        <v/>
      </c>
      <c r="AP36" s="132" t="str">
        <f>+IF(AX34="","",AX34)</f>
        <v/>
      </c>
      <c r="AQ36" s="132" t="str">
        <f>+IF(AW34="","",AW34)</f>
        <v>:</v>
      </c>
      <c r="AR36" s="132" t="str">
        <f>+IF(AV34="","",AV34)</f>
        <v/>
      </c>
      <c r="AS36" s="133" t="str">
        <f>+IF(AX35="","",AX35)</f>
        <v/>
      </c>
      <c r="AT36" s="132" t="str">
        <f>+IF(AW35="","",AW35)</f>
        <v>:</v>
      </c>
      <c r="AU36" s="134" t="str">
        <f>+IF(AV35="","",AV35)</f>
        <v/>
      </c>
      <c r="AV36" s="133"/>
      <c r="AW36" s="132"/>
      <c r="AX36" s="13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s="124" customFormat="1" ht="21.2" customHeight="1" x14ac:dyDescent="0.25">
      <c r="A37" s="630"/>
      <c r="B37" s="128">
        <v>0.47569444444444442</v>
      </c>
      <c r="C37" s="106"/>
      <c r="D37" s="171" t="str">
        <f>+IF(C37="","Spiel um Platz 1",IF(COUNTIF($C$4:$C$11,C37)=1,VLOOKUP(C37,$C$4:$I$11,2,FALSE),IF(COUNTIF($S$4:$S$11,C37)=1,VLOOKUP(C37,$S$4:$Y$11,2,FALSE),"")))</f>
        <v>Spiel um Platz 1</v>
      </c>
      <c r="E37" s="106" t="s">
        <v>3</v>
      </c>
      <c r="F37" s="106"/>
      <c r="G37" s="171" t="str">
        <f>+IF(F37="","",IF(COUNTIF($C$4:$C$10,F37)=1,VLOOKUP(F37,$C$4:$I$10,2,FALSE),IF(COUNTIF($S$4:$S$10,F37)=1,VLOOKUP(F37,$S$4:$Y$10,2,FALSE),"")))</f>
        <v/>
      </c>
      <c r="H37" s="106"/>
      <c r="I37" s="171" t="str">
        <f>+IF(H37="","",IF(COUNTIF($C$4:$C$10,H37)=1,VLOOKUP(H37,$C$4:$I$10,2,FALSE),IF(COUNTIF($S$4:$S$10,H37)=1,VLOOKUP(H37,$S$4:$Y$10,2,FALSE),"")))</f>
        <v/>
      </c>
      <c r="J37" s="129">
        <f t="shared" si="14"/>
        <v>0.47569444444444442</v>
      </c>
      <c r="K37" s="106"/>
      <c r="L37" s="171" t="str">
        <f>+IF(K37="","Spiel um Platz 3",IF(COUNTIF($C$4:$C$11,K37)=1,VLOOKUP(K37,$C$4:$I$11,2,FALSE),IF(COUNTIF($S$4:$S$11,K37)=1,VLOOKUP(K37,$S$4:$Y$11,2,FALSE),"")))</f>
        <v>Spiel um Platz 3</v>
      </c>
      <c r="M37" s="106" t="s">
        <v>3</v>
      </c>
      <c r="N37" s="106"/>
      <c r="O37" s="171" t="str">
        <f>+IF(N37="","",IF(COUNTIF($C$4:$C$10,N37)=1,VLOOKUP(N37,$C$4:$I$10,2,FALSE),IF(COUNTIF($S$4:$S$10,N37)=1,VLOOKUP(N37,$S$4:$Y$10,2,FALSE),"")))</f>
        <v/>
      </c>
      <c r="P37" s="106"/>
      <c r="Q37" s="175" t="str">
        <f>+IF(P37="","",IF(COUNTIF($C$4:$C$10,P37)=1,VLOOKUP(P37,$C$4:$I$10,2,FALSE),IF(COUNTIF($S$4:$S$10,P37)=1,VLOOKUP(P37,$S$4:$Y$10,2,FALSE),"")))</f>
        <v/>
      </c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5.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6. Vorrunde B</v>
      </c>
      <c r="X37" s="106"/>
      <c r="Y37" s="178" t="str">
        <f>+IF(X37="",$AB$31,IF(COUNTIF($C$4:$C$10,X37)=1,VLOOKUP(X37,$C$4:$I$10,2,FALSE),IF(COUNTIF($S$4:$S$10,X37)=1,VLOOKUP(X37,$S$4:$Y$10,2,FALSE),"")))</f>
        <v>6. Vorrunde A</v>
      </c>
      <c r="AD37" s="136"/>
    </row>
    <row r="38" spans="1:56" s="124" customFormat="1" ht="21.2" customHeight="1" x14ac:dyDescent="0.25">
      <c r="A38" s="630"/>
      <c r="B38" s="128">
        <v>0.5</v>
      </c>
      <c r="C38" s="106"/>
      <c r="D38" s="171" t="str">
        <f>+IF(C38="","",IF(COUNTIF($C$4:$C$10,C38)=1,VLOOKUP(C38,$C$4:$I$10,2,FALSE),IF(COUNTIF($S$4:$S$10,C38)=1,VLOOKUP(C38,$S$4:$Y$10,2,FALSE),"")))</f>
        <v/>
      </c>
      <c r="E38" s="106" t="s">
        <v>3</v>
      </c>
      <c r="F38" s="106"/>
      <c r="G38" s="171" t="str">
        <f t="shared" si="11"/>
        <v/>
      </c>
      <c r="H38" s="106"/>
      <c r="I38" s="171" t="str">
        <f t="shared" si="12"/>
        <v/>
      </c>
      <c r="J38" s="128">
        <f>+B38</f>
        <v>0.5</v>
      </c>
      <c r="K38" s="106"/>
      <c r="L38" s="171" t="str">
        <f>+IF(K38="","",IF(COUNTIF($C$4:$C$10,K38)=1,VLOOKUP(K38,$C$4:$I$10,2,FALSE),IF(COUNTIF($S$4:$S$10,K38)=1,VLOOKUP(K38,$S$4:$Y$10,2,FALSE),"")))</f>
        <v/>
      </c>
      <c r="M38" s="106" t="s">
        <v>3</v>
      </c>
      <c r="N38" s="106"/>
      <c r="O38" s="171" t="str">
        <f t="shared" si="16"/>
        <v/>
      </c>
      <c r="P38" s="106"/>
      <c r="Q38" s="175" t="str">
        <f t="shared" si="17"/>
        <v/>
      </c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7.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7. Vorrunde B</v>
      </c>
      <c r="X38" s="106"/>
      <c r="Y38" s="178" t="str">
        <f>+IF(X38="",$AB$30,IF(COUNTIF($C$4:$C$10,X38)=1,VLOOKUP(X38,$C$4:$I$10,2,FALSE),IF(COUNTIF($S$4:$S$10,X38)=1,VLOOKUP(X38,$S$4:$Y$10,2,FALSE),"")))</f>
        <v>5. Vorrunde A</v>
      </c>
      <c r="AB38" s="144" t="s">
        <v>30</v>
      </c>
      <c r="AD38" s="136"/>
    </row>
    <row r="39" spans="1:56" s="124" customFormat="1" ht="21.2" customHeight="1" x14ac:dyDescent="0.25">
      <c r="A39" s="630"/>
      <c r="B39" s="128"/>
      <c r="C39" s="106"/>
      <c r="D39" s="171" t="str">
        <f>+IF(C39="","",IF(COUNTIF($C$4:$C$10,C39)=1,VLOOKUP(C39,$C$4:$I$10,2,FALSE),IF(COUNTIF($S$4:$S$10,C39)=1,VLOOKUP(C39,$S$4:$Y$10,2,FALSE),"")))</f>
        <v/>
      </c>
      <c r="E39" s="106" t="s">
        <v>3</v>
      </c>
      <c r="F39" s="106"/>
      <c r="G39" s="171" t="str">
        <f t="shared" si="11"/>
        <v/>
      </c>
      <c r="H39" s="106"/>
      <c r="I39" s="171" t="str">
        <f t="shared" si="12"/>
        <v/>
      </c>
      <c r="J39" s="128">
        <v>0.50347222222222221</v>
      </c>
      <c r="K39" s="106"/>
      <c r="L39" s="171" t="str">
        <f>+IF(K39="",$AB$30,IF(COUNTIF($C$4:$C$11,K39)=1,VLOOKUP(K39,$C$4:$I$11,2,FALSE),IF(COUNTIF($S$4:$S$11,K39)=1,VLOOKUP(K39,$S$4:$Y$11,2,FALSE),"")))</f>
        <v>5.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5. Vorrunde B</v>
      </c>
      <c r="P39" s="106"/>
      <c r="Q39" s="175" t="str">
        <f>+IF(P39="",$AB$35,IF(COUNTIF($C$4:$C$10,P39)=1,VLOOKUP(P39,$C$4:$I$10,2,FALSE),IF(COUNTIF($S$4:$S$10,P39)=1,VLOOKUP(P39,$S$4:$Y$10,2,FALSE),"")))</f>
        <v>7. Vorrunde B</v>
      </c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6.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6. Vorrunde B</v>
      </c>
      <c r="X39" s="106"/>
      <c r="Y39" s="178" t="str">
        <f>+IF(X39="",$AB$32,IF(COUNTIF($C$4:$C$10,X39)=1,VLOOKUP(X39,$C$4:$I$10,2,FALSE),IF(COUNTIF($S$4:$S$10,X39)=1,VLOOKUP(X39,$S$4:$Y$10,2,FALSE),"")))</f>
        <v>7. Vorrunde A</v>
      </c>
      <c r="AB39" s="143" t="s">
        <v>32</v>
      </c>
      <c r="AD39" s="136"/>
    </row>
    <row r="40" spans="1:56" s="124" customFormat="1" ht="21.2" customHeight="1" x14ac:dyDescent="0.25">
      <c r="A40" s="630"/>
      <c r="B40" s="128"/>
      <c r="C40" s="106"/>
      <c r="D40" s="171" t="str">
        <f>+IF(C40="","",IF(COUNTIF($C$4:$C$10,C40)=1,VLOOKUP(C40,$C$4:$I$10,2,FALSE),IF(COUNTIF($S$4:$S$10,C40)=1,VLOOKUP(C40,$S$4:$Y$10,2,FALSE),"")))</f>
        <v/>
      </c>
      <c r="E40" s="106" t="s">
        <v>3</v>
      </c>
      <c r="F40" s="106"/>
      <c r="G40" s="171" t="str">
        <f t="shared" si="11"/>
        <v/>
      </c>
      <c r="H40" s="106"/>
      <c r="I40" s="171" t="str">
        <f t="shared" si="12"/>
        <v/>
      </c>
      <c r="J40" s="128">
        <v>0.52083333333333337</v>
      </c>
      <c r="K40" s="106"/>
      <c r="L40" s="171" t="str">
        <f>+IF(K40="","",IF(COUNTIF($C$4:$C$10,K40)=1,VLOOKUP(K40,$C$4:$I$10,2,FALSE),IF(COUNTIF($S$4:$S$10,K40)=1,VLOOKUP(K40,$S$4:$Y$10,2,FALSE),"")))</f>
        <v/>
      </c>
      <c r="M40" s="106" t="s">
        <v>3</v>
      </c>
      <c r="N40" s="106"/>
      <c r="O40" s="171" t="str">
        <f t="shared" si="16"/>
        <v/>
      </c>
      <c r="P40" s="106"/>
      <c r="Q40" s="175" t="str">
        <f t="shared" si="17"/>
        <v/>
      </c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31</v>
      </c>
      <c r="AC40" s="124" t="s">
        <v>307</v>
      </c>
      <c r="AD40" s="136"/>
    </row>
    <row r="41" spans="1:56" s="124" customFormat="1" ht="21.2" customHeight="1" x14ac:dyDescent="0.25">
      <c r="A41" s="630"/>
      <c r="B41" s="128"/>
      <c r="C41" s="106"/>
      <c r="D41" s="171"/>
      <c r="E41" s="106" t="s">
        <v>3</v>
      </c>
      <c r="F41" s="106"/>
      <c r="G41" s="171"/>
      <c r="H41" s="106"/>
      <c r="I41" s="171"/>
      <c r="J41" s="128">
        <f>+B41</f>
        <v>0</v>
      </c>
      <c r="K41" s="106"/>
      <c r="L41" s="171"/>
      <c r="M41" s="106" t="s">
        <v>3</v>
      </c>
      <c r="N41" s="106"/>
      <c r="O41" s="171"/>
      <c r="P41" s="106"/>
      <c r="Q41" s="175"/>
      <c r="R41" s="128"/>
      <c r="S41" s="106"/>
      <c r="T41" s="171"/>
      <c r="U41" s="106" t="s">
        <v>3</v>
      </c>
      <c r="V41" s="106"/>
      <c r="W41" s="171"/>
      <c r="X41" s="106"/>
      <c r="Y41" s="178"/>
      <c r="AB41" s="143" t="s">
        <v>300</v>
      </c>
      <c r="AC41" s="124" t="s">
        <v>312</v>
      </c>
      <c r="AD41" s="136"/>
    </row>
    <row r="42" spans="1:56" s="124" customFormat="1" ht="21.2" customHeight="1" thickBot="1" x14ac:dyDescent="0.3">
      <c r="A42" s="631"/>
      <c r="B42" s="137"/>
      <c r="C42" s="107"/>
      <c r="D42" s="172"/>
      <c r="E42" s="107" t="s">
        <v>3</v>
      </c>
      <c r="F42" s="107"/>
      <c r="G42" s="172"/>
      <c r="H42" s="107"/>
      <c r="I42" s="172"/>
      <c r="J42" s="137">
        <f>+B42</f>
        <v>0</v>
      </c>
      <c r="K42" s="107"/>
      <c r="L42" s="172"/>
      <c r="M42" s="107" t="s">
        <v>3</v>
      </c>
      <c r="N42" s="107"/>
      <c r="O42" s="172"/>
      <c r="P42" s="107"/>
      <c r="Q42" s="176"/>
      <c r="R42" s="137">
        <f>+B42</f>
        <v>0</v>
      </c>
      <c r="S42" s="107"/>
      <c r="T42" s="172"/>
      <c r="U42" s="107" t="s">
        <v>3</v>
      </c>
      <c r="V42" s="107"/>
      <c r="W42" s="172"/>
      <c r="X42" s="107"/>
      <c r="Y42" s="179"/>
      <c r="AB42" s="145"/>
      <c r="AD42" s="136"/>
    </row>
    <row r="43" spans="1:56" x14ac:dyDescent="0.25">
      <c r="D43" s="96"/>
      <c r="L43" s="96"/>
      <c r="T43" s="96"/>
    </row>
    <row r="44" spans="1:56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2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794" priority="393" operator="equal">
      <formula>0</formula>
    </cfRule>
  </conditionalFormatting>
  <conditionalFormatting sqref="C38:I39 C41:I42 C40 E40:I40 M40:Q40 C14:Y31 K41:Q42 K38:Q38 J38:J42 S41:Y42 S33:S40 R33:R42 R32:S32 C32:C37 K39:K40">
    <cfRule type="expression" dxfId="793" priority="385">
      <formula>AND(OR(C14=$M$10,C14=$O$10),AND(NOT(ISBLANK($M$10)),NOT(ISBLANK(C14)),NOT(C14=0)))</formula>
    </cfRule>
    <cfRule type="expression" dxfId="792" priority="386">
      <formula>AND(OR(C14=$M$9,C14=$O$9),AND(NOT(ISBLANK($M$9)),NOT(ISBLANK(C14)),NOT(C14=0)))</formula>
    </cfRule>
    <cfRule type="expression" dxfId="791" priority="387">
      <formula>AND(OR(C14=$M$8,C14=$O$8),AND(NOT(ISBLANK($M$8)),NOT(ISBLANK(C14)),NOT(C14=0)))</formula>
    </cfRule>
    <cfRule type="expression" dxfId="790" priority="388">
      <formula>AND(OR(C14=$M$7,C14=$O$7),AND(NOT(ISBLANK($M$7)),NOT(ISBLANK(C14)),NOT(C14=0)))</formula>
    </cfRule>
    <cfRule type="expression" dxfId="789" priority="389">
      <formula>AND(OR(C14=$M$6,C14=$O$6),AND(NOT(ISBLANK($M$6)),NOT(ISBLANK(C14)),NOT(C14=0)))</formula>
    </cfRule>
    <cfRule type="expression" dxfId="788" priority="390">
      <formula>AND(OR(C14=$M$5,C14=$O$5),AND(NOT(ISBLANK($M$5)),NOT(ISBLANK(C14)),NOT(C14=0)))</formula>
    </cfRule>
    <cfRule type="expression" dxfId="787" priority="391">
      <formula>AND(OR(C14=$M$4,C14=$O$4),AND(NOT(ISBLANK($M$4)),NOT(ISBLANK(C14)),NOT(C14=0)))</formula>
    </cfRule>
    <cfRule type="cellIs" dxfId="786" priority="392" operator="equal">
      <formula>0</formula>
    </cfRule>
  </conditionalFormatting>
  <conditionalFormatting sqref="D43">
    <cfRule type="expression" dxfId="785" priority="377">
      <formula>AND(OR(D43=$M$10,D43=$O$10),AND(NOT(ISBLANK($M$10)),NOT(ISBLANK(D43)),NOT(D43=0)))</formula>
    </cfRule>
    <cfRule type="expression" dxfId="784" priority="378">
      <formula>AND(OR(D43=$M$9,D43=$O$9),AND(NOT(ISBLANK($M$9)),NOT(ISBLANK(D43)),NOT(D43=0)))</formula>
    </cfRule>
    <cfRule type="expression" dxfId="783" priority="379">
      <formula>AND(OR(D43=$M$8,D43=$O$8),AND(NOT(ISBLANK($M$8)),NOT(ISBLANK(D43)),NOT(D43=0)))</formula>
    </cfRule>
    <cfRule type="expression" dxfId="782" priority="380">
      <formula>AND(OR(D43=$M$7,D43=$O$7),AND(NOT(ISBLANK($M$7)),NOT(ISBLANK(D43)),NOT(D43=0)))</formula>
    </cfRule>
    <cfRule type="expression" dxfId="781" priority="381">
      <formula>AND(OR(D43=$M$6,D43=$O$6),AND(NOT(ISBLANK($M$6)),NOT(ISBLANK(D43)),NOT(D43=0)))</formula>
    </cfRule>
    <cfRule type="expression" dxfId="780" priority="382">
      <formula>AND(OR(D43=$M$5,D43=$O$5),AND(NOT(ISBLANK($M$5)),NOT(ISBLANK(D43)),NOT(D43=0)))</formula>
    </cfRule>
    <cfRule type="expression" dxfId="779" priority="383">
      <formula>AND(OR(D43=$M$4,D43=$O$4),AND(NOT(ISBLANK($M$4)),NOT(ISBLANK(D43)),NOT(D43=0)))</formula>
    </cfRule>
    <cfRule type="cellIs" dxfId="778" priority="384" operator="equal">
      <formula>0</formula>
    </cfRule>
  </conditionalFormatting>
  <conditionalFormatting sqref="L43">
    <cfRule type="expression" dxfId="777" priority="369">
      <formula>AND(OR(L43=$M$10,L43=$O$10),AND(NOT(ISBLANK($M$10)),NOT(ISBLANK(L43)),NOT(L43=0)))</formula>
    </cfRule>
    <cfRule type="expression" dxfId="776" priority="370">
      <formula>AND(OR(L43=$M$9,L43=$O$9),AND(NOT(ISBLANK($M$9)),NOT(ISBLANK(L43)),NOT(L43=0)))</formula>
    </cfRule>
    <cfRule type="expression" dxfId="775" priority="371">
      <formula>AND(OR(L43=$M$8,L43=$O$8),AND(NOT(ISBLANK($M$8)),NOT(ISBLANK(L43)),NOT(L43=0)))</formula>
    </cfRule>
    <cfRule type="expression" dxfId="774" priority="372">
      <formula>AND(OR(L43=$M$7,L43=$O$7),AND(NOT(ISBLANK($M$7)),NOT(ISBLANK(L43)),NOT(L43=0)))</formula>
    </cfRule>
    <cfRule type="expression" dxfId="773" priority="373">
      <formula>AND(OR(L43=$M$6,L43=$O$6),AND(NOT(ISBLANK($M$6)),NOT(ISBLANK(L43)),NOT(L43=0)))</formula>
    </cfRule>
    <cfRule type="expression" dxfId="772" priority="374">
      <formula>AND(OR(L43=$M$5,L43=$O$5),AND(NOT(ISBLANK($M$5)),NOT(ISBLANK(L43)),NOT(L43=0)))</formula>
    </cfRule>
    <cfRule type="expression" dxfId="771" priority="375">
      <formula>AND(OR(L43=$M$4,L43=$O$4),AND(NOT(ISBLANK($M$4)),NOT(ISBLANK(L43)),NOT(L43=0)))</formula>
    </cfRule>
    <cfRule type="cellIs" dxfId="770" priority="376" operator="equal">
      <formula>0</formula>
    </cfRule>
  </conditionalFormatting>
  <conditionalFormatting sqref="T43">
    <cfRule type="expression" dxfId="769" priority="361">
      <formula>AND(OR(T43=$M$10,T43=$O$10),AND(NOT(ISBLANK($M$10)),NOT(ISBLANK(T43)),NOT(T43=0)))</formula>
    </cfRule>
    <cfRule type="expression" dxfId="768" priority="362">
      <formula>AND(OR(T43=$M$9,T43=$O$9),AND(NOT(ISBLANK($M$9)),NOT(ISBLANK(T43)),NOT(T43=0)))</formula>
    </cfRule>
    <cfRule type="expression" dxfId="767" priority="363">
      <formula>AND(OR(T43=$M$8,T43=$O$8),AND(NOT(ISBLANK($M$8)),NOT(ISBLANK(T43)),NOT(T43=0)))</formula>
    </cfRule>
    <cfRule type="expression" dxfId="766" priority="364">
      <formula>AND(OR(T43=$M$7,T43=$O$7),AND(NOT(ISBLANK($M$7)),NOT(ISBLANK(T43)),NOT(T43=0)))</formula>
    </cfRule>
    <cfRule type="expression" dxfId="765" priority="365">
      <formula>AND(OR(T43=$M$6,T43=$O$6),AND(NOT(ISBLANK($M$6)),NOT(ISBLANK(T43)),NOT(T43=0)))</formula>
    </cfRule>
    <cfRule type="expression" dxfId="764" priority="366">
      <formula>AND(OR(T43=$M$5,T43=$O$5),AND(NOT(ISBLANK($M$5)),NOT(ISBLANK(T43)),NOT(T43=0)))</formula>
    </cfRule>
    <cfRule type="expression" dxfId="763" priority="367">
      <formula>AND(OR(T43=$M$4,T43=$O$4),AND(NOT(ISBLANK($M$4)),NOT(ISBLANK(T43)),NOT(T43=0)))</formula>
    </cfRule>
    <cfRule type="cellIs" dxfId="762" priority="368" operator="equal">
      <formula>0</formula>
    </cfRule>
  </conditionalFormatting>
  <conditionalFormatting sqref="U32:W32 W33 W35">
    <cfRule type="expression" dxfId="761" priority="353">
      <formula>AND(OR(U32=$M$10,U32=$O$10),AND(NOT(ISBLANK($M$10)),NOT(ISBLANK(U32)),NOT(U32=0)))</formula>
    </cfRule>
    <cfRule type="expression" dxfId="760" priority="354">
      <formula>AND(OR(U32=$M$9,U32=$O$9),AND(NOT(ISBLANK($M$9)),NOT(ISBLANK(U32)),NOT(U32=0)))</formula>
    </cfRule>
    <cfRule type="expression" dxfId="759" priority="355">
      <formula>AND(OR(U32=$M$8,U32=$O$8),AND(NOT(ISBLANK($M$8)),NOT(ISBLANK(U32)),NOT(U32=0)))</formula>
    </cfRule>
    <cfRule type="expression" dxfId="758" priority="356">
      <formula>AND(OR(U32=$M$7,U32=$O$7),AND(NOT(ISBLANK($M$7)),NOT(ISBLANK(U32)),NOT(U32=0)))</formula>
    </cfRule>
    <cfRule type="expression" dxfId="757" priority="357">
      <formula>AND(OR(U32=$M$6,U32=$O$6),AND(NOT(ISBLANK($M$6)),NOT(ISBLANK(U32)),NOT(U32=0)))</formula>
    </cfRule>
    <cfRule type="expression" dxfId="756" priority="358">
      <formula>AND(OR(U32=$M$5,U32=$O$5),AND(NOT(ISBLANK($M$5)),NOT(ISBLANK(U32)),NOT(U32=0)))</formula>
    </cfRule>
    <cfRule type="expression" dxfId="755" priority="359">
      <formula>AND(OR(U32=$M$4,U32=$O$4),AND(NOT(ISBLANK($M$4)),NOT(ISBLANK(U32)),NOT(U32=0)))</formula>
    </cfRule>
    <cfRule type="cellIs" dxfId="754" priority="360" operator="equal">
      <formula>0</formula>
    </cfRule>
  </conditionalFormatting>
  <conditionalFormatting sqref="T32:T34">
    <cfRule type="expression" dxfId="753" priority="345">
      <formula>AND(OR(T32=$M$10,T32=$O$10),AND(NOT(ISBLANK($M$10)),NOT(ISBLANK(T32)),NOT(T32=0)))</formula>
    </cfRule>
    <cfRule type="expression" dxfId="752" priority="346">
      <formula>AND(OR(T32=$M$9,T32=$O$9),AND(NOT(ISBLANK($M$9)),NOT(ISBLANK(T32)),NOT(T32=0)))</formula>
    </cfRule>
    <cfRule type="expression" dxfId="751" priority="347">
      <formula>AND(OR(T32=$M$8,T32=$O$8),AND(NOT(ISBLANK($M$8)),NOT(ISBLANK(T32)),NOT(T32=0)))</formula>
    </cfRule>
    <cfRule type="expression" dxfId="750" priority="348">
      <formula>AND(OR(T32=$M$7,T32=$O$7),AND(NOT(ISBLANK($M$7)),NOT(ISBLANK(T32)),NOT(T32=0)))</formula>
    </cfRule>
    <cfRule type="expression" dxfId="749" priority="349">
      <formula>AND(OR(T32=$M$6,T32=$O$6),AND(NOT(ISBLANK($M$6)),NOT(ISBLANK(T32)),NOT(T32=0)))</formula>
    </cfRule>
    <cfRule type="expression" dxfId="748" priority="350">
      <formula>AND(OR(T32=$M$5,T32=$O$5),AND(NOT(ISBLANK($M$5)),NOT(ISBLANK(T32)),NOT(T32=0)))</formula>
    </cfRule>
    <cfRule type="expression" dxfId="747" priority="351">
      <formula>AND(OR(T32=$M$4,T32=$O$4),AND(NOT(ISBLANK($M$4)),NOT(ISBLANK(T32)),NOT(T32=0)))</formula>
    </cfRule>
    <cfRule type="cellIs" dxfId="746" priority="352" operator="equal">
      <formula>0</formula>
    </cfRule>
  </conditionalFormatting>
  <conditionalFormatting sqref="J34:J35">
    <cfRule type="expression" dxfId="745" priority="337">
      <formula>AND(OR(J34=$M$10,J34=$O$10),AND(NOT(ISBLANK($M$10)),NOT(ISBLANK(J34)),NOT(J34=0)))</formula>
    </cfRule>
    <cfRule type="expression" dxfId="744" priority="338">
      <formula>AND(OR(J34=$M$9,J34=$O$9),AND(NOT(ISBLANK($M$9)),NOT(ISBLANK(J34)),NOT(J34=0)))</formula>
    </cfRule>
    <cfRule type="expression" dxfId="743" priority="339">
      <formula>AND(OR(J34=$M$8,J34=$O$8),AND(NOT(ISBLANK($M$8)),NOT(ISBLANK(J34)),NOT(J34=0)))</formula>
    </cfRule>
    <cfRule type="expression" dxfId="742" priority="340">
      <formula>AND(OR(J34=$M$7,J34=$O$7),AND(NOT(ISBLANK($M$7)),NOT(ISBLANK(J34)),NOT(J34=0)))</formula>
    </cfRule>
    <cfRule type="expression" dxfId="741" priority="341">
      <formula>AND(OR(J34=$M$6,J34=$O$6),AND(NOT(ISBLANK($M$6)),NOT(ISBLANK(J34)),NOT(J34=0)))</formula>
    </cfRule>
    <cfRule type="expression" dxfId="740" priority="342">
      <formula>AND(OR(J34=$M$5,J34=$O$5),AND(NOT(ISBLANK($M$5)),NOT(ISBLANK(J34)),NOT(J34=0)))</formula>
    </cfRule>
    <cfRule type="expression" dxfId="739" priority="343">
      <formula>AND(OR(J34=$M$4,J34=$O$4),AND(NOT(ISBLANK($M$4)),NOT(ISBLANK(J34)),NOT(J34=0)))</formula>
    </cfRule>
    <cfRule type="cellIs" dxfId="738" priority="344" operator="equal">
      <formula>0</formula>
    </cfRule>
  </conditionalFormatting>
  <conditionalFormatting sqref="D44">
    <cfRule type="expression" dxfId="737" priority="329">
      <formula>AND(OR(D44=$M$10,D44=$O$10),AND(NOT(ISBLANK($M$10)),NOT(ISBLANK(D44)),NOT(D44=0)))</formula>
    </cfRule>
    <cfRule type="expression" dxfId="736" priority="330">
      <formula>AND(OR(D44=$M$9,D44=$O$9),AND(NOT(ISBLANK($M$9)),NOT(ISBLANK(D44)),NOT(D44=0)))</formula>
    </cfRule>
    <cfRule type="expression" dxfId="735" priority="331">
      <formula>AND(OR(D44=$M$8,D44=$O$8),AND(NOT(ISBLANK($M$8)),NOT(ISBLANK(D44)),NOT(D44=0)))</formula>
    </cfRule>
    <cfRule type="expression" dxfId="734" priority="332">
      <formula>AND(OR(D44=$M$7,D44=$O$7),AND(NOT(ISBLANK($M$7)),NOT(ISBLANK(D44)),NOT(D44=0)))</formula>
    </cfRule>
    <cfRule type="expression" dxfId="733" priority="333">
      <formula>AND(OR(D44=$M$6,D44=$O$6),AND(NOT(ISBLANK($M$6)),NOT(ISBLANK(D44)),NOT(D44=0)))</formula>
    </cfRule>
    <cfRule type="expression" dxfId="732" priority="334">
      <formula>AND(OR(D44=$M$5,D44=$O$5),AND(NOT(ISBLANK($M$5)),NOT(ISBLANK(D44)),NOT(D44=0)))</formula>
    </cfRule>
    <cfRule type="expression" dxfId="731" priority="335">
      <formula>AND(OR(D44=$M$4,D44=$O$4),AND(NOT(ISBLANK($M$4)),NOT(ISBLANK(D44)),NOT(D44=0)))</formula>
    </cfRule>
    <cfRule type="cellIs" dxfId="730" priority="336" operator="equal">
      <formula>0</formula>
    </cfRule>
  </conditionalFormatting>
  <conditionalFormatting sqref="L44">
    <cfRule type="expression" dxfId="729" priority="321">
      <formula>AND(OR(L44=$M$10,L44=$O$10),AND(NOT(ISBLANK($M$10)),NOT(ISBLANK(L44)),NOT(L44=0)))</formula>
    </cfRule>
    <cfRule type="expression" dxfId="728" priority="322">
      <formula>AND(OR(L44=$M$9,L44=$O$9),AND(NOT(ISBLANK($M$9)),NOT(ISBLANK(L44)),NOT(L44=0)))</formula>
    </cfRule>
    <cfRule type="expression" dxfId="727" priority="323">
      <formula>AND(OR(L44=$M$8,L44=$O$8),AND(NOT(ISBLANK($M$8)),NOT(ISBLANK(L44)),NOT(L44=0)))</formula>
    </cfRule>
    <cfRule type="expression" dxfId="726" priority="324">
      <formula>AND(OR(L44=$M$7,L44=$O$7),AND(NOT(ISBLANK($M$7)),NOT(ISBLANK(L44)),NOT(L44=0)))</formula>
    </cfRule>
    <cfRule type="expression" dxfId="725" priority="325">
      <formula>AND(OR(L44=$M$6,L44=$O$6),AND(NOT(ISBLANK($M$6)),NOT(ISBLANK(L44)),NOT(L44=0)))</formula>
    </cfRule>
    <cfRule type="expression" dxfId="724" priority="326">
      <formula>AND(OR(L44=$M$5,L44=$O$5),AND(NOT(ISBLANK($M$5)),NOT(ISBLANK(L44)),NOT(L44=0)))</formula>
    </cfRule>
    <cfRule type="expression" dxfId="723" priority="327">
      <formula>AND(OR(L44=$M$4,L44=$O$4),AND(NOT(ISBLANK($M$4)),NOT(ISBLANK(L44)),NOT(L44=0)))</formula>
    </cfRule>
    <cfRule type="cellIs" dxfId="722" priority="328" operator="equal">
      <formula>0</formula>
    </cfRule>
  </conditionalFormatting>
  <conditionalFormatting sqref="T44">
    <cfRule type="expression" dxfId="721" priority="313">
      <formula>AND(OR(T44=$M$10,T44=$O$10),AND(NOT(ISBLANK($M$10)),NOT(ISBLANK(T44)),NOT(T44=0)))</formula>
    </cfRule>
    <cfRule type="expression" dxfId="720" priority="314">
      <formula>AND(OR(T44=$M$9,T44=$O$9),AND(NOT(ISBLANK($M$9)),NOT(ISBLANK(T44)),NOT(T44=0)))</formula>
    </cfRule>
    <cfRule type="expression" dxfId="719" priority="315">
      <formula>AND(OR(T44=$M$8,T44=$O$8),AND(NOT(ISBLANK($M$8)),NOT(ISBLANK(T44)),NOT(T44=0)))</formula>
    </cfRule>
    <cfRule type="expression" dxfId="718" priority="316">
      <formula>AND(OR(T44=$M$7,T44=$O$7),AND(NOT(ISBLANK($M$7)),NOT(ISBLANK(T44)),NOT(T44=0)))</formula>
    </cfRule>
    <cfRule type="expression" dxfId="717" priority="317">
      <formula>AND(OR(T44=$M$6,T44=$O$6),AND(NOT(ISBLANK($M$6)),NOT(ISBLANK(T44)),NOT(T44=0)))</formula>
    </cfRule>
    <cfRule type="expression" dxfId="716" priority="318">
      <formula>AND(OR(T44=$M$5,T44=$O$5),AND(NOT(ISBLANK($M$5)),NOT(ISBLANK(T44)),NOT(T44=0)))</formula>
    </cfRule>
    <cfRule type="expression" dxfId="715" priority="319">
      <formula>AND(OR(T44=$M$4,T44=$O$4),AND(NOT(ISBLANK($M$4)),NOT(ISBLANK(T44)),NOT(T44=0)))</formula>
    </cfRule>
    <cfRule type="cellIs" dxfId="714" priority="320" operator="equal">
      <formula>0</formula>
    </cfRule>
  </conditionalFormatting>
  <conditionalFormatting sqref="U39:V40 U33:V34 U36:V37 X32:Y40">
    <cfRule type="expression" dxfId="713" priority="305">
      <formula>AND(OR(U32=$M$10,U32=$O$10),AND(NOT(ISBLANK($M$10)),NOT(ISBLANK(U32)),NOT(U32=0)))</formula>
    </cfRule>
    <cfRule type="expression" dxfId="712" priority="306">
      <formula>AND(OR(U32=$M$9,U32=$O$9),AND(NOT(ISBLANK($M$9)),NOT(ISBLANK(U32)),NOT(U32=0)))</formula>
    </cfRule>
    <cfRule type="expression" dxfId="711" priority="307">
      <formula>AND(OR(U32=$M$8,U32=$O$8),AND(NOT(ISBLANK($M$8)),NOT(ISBLANK(U32)),NOT(U32=0)))</formula>
    </cfRule>
    <cfRule type="expression" dxfId="710" priority="308">
      <formula>AND(OR(U32=$M$7,U32=$O$7),AND(NOT(ISBLANK($M$7)),NOT(ISBLANK(U32)),NOT(U32=0)))</formula>
    </cfRule>
    <cfRule type="expression" dxfId="709" priority="309">
      <formula>AND(OR(U32=$M$6,U32=$O$6),AND(NOT(ISBLANK($M$6)),NOT(ISBLANK(U32)),NOT(U32=0)))</formula>
    </cfRule>
    <cfRule type="expression" dxfId="708" priority="310">
      <formula>AND(OR(U32=$M$5,U32=$O$5),AND(NOT(ISBLANK($M$5)),NOT(ISBLANK(U32)),NOT(U32=0)))</formula>
    </cfRule>
    <cfRule type="expression" dxfId="707" priority="311">
      <formula>AND(OR(U32=$M$4,U32=$O$4),AND(NOT(ISBLANK($M$4)),NOT(ISBLANK(U32)),NOT(U32=0)))</formula>
    </cfRule>
    <cfRule type="cellIs" dxfId="706" priority="312" operator="equal">
      <formula>0</formula>
    </cfRule>
  </conditionalFormatting>
  <conditionalFormatting sqref="E36:I36 K36">
    <cfRule type="expression" dxfId="705" priority="297">
      <formula>AND(OR(E36=$M$10,E36=$O$10),AND(NOT(ISBLANK($M$10)),NOT(ISBLANK(E36)),NOT(E36=0)))</formula>
    </cfRule>
    <cfRule type="expression" dxfId="704" priority="298">
      <formula>AND(OR(E36=$M$9,E36=$O$9),AND(NOT(ISBLANK($M$9)),NOT(ISBLANK(E36)),NOT(E36=0)))</formula>
    </cfRule>
    <cfRule type="expression" dxfId="703" priority="299">
      <formula>AND(OR(E36=$M$8,E36=$O$8),AND(NOT(ISBLANK($M$8)),NOT(ISBLANK(E36)),NOT(E36=0)))</formula>
    </cfRule>
    <cfRule type="expression" dxfId="702" priority="300">
      <formula>AND(OR(E36=$M$7,E36=$O$7),AND(NOT(ISBLANK($M$7)),NOT(ISBLANK(E36)),NOT(E36=0)))</formula>
    </cfRule>
    <cfRule type="expression" dxfId="701" priority="301">
      <formula>AND(OR(E36=$M$6,E36=$O$6),AND(NOT(ISBLANK($M$6)),NOT(ISBLANK(E36)),NOT(E36=0)))</formula>
    </cfRule>
    <cfRule type="expression" dxfId="700" priority="302">
      <formula>AND(OR(E36=$M$5,E36=$O$5),AND(NOT(ISBLANK($M$5)),NOT(ISBLANK(E36)),NOT(E36=0)))</formula>
    </cfRule>
    <cfRule type="expression" dxfId="699" priority="303">
      <formula>AND(OR(E36=$M$4,E36=$O$4),AND(NOT(ISBLANK($M$4)),NOT(ISBLANK(E36)),NOT(E36=0)))</formula>
    </cfRule>
    <cfRule type="cellIs" dxfId="698" priority="304" operator="equal">
      <formula>0</formula>
    </cfRule>
  </conditionalFormatting>
  <conditionalFormatting sqref="D45">
    <cfRule type="expression" dxfId="697" priority="289">
      <formula>AND(OR(D45=$M$10,D45=$O$10),AND(NOT(ISBLANK($M$10)),NOT(ISBLANK(D45)),NOT(D45=0)))</formula>
    </cfRule>
    <cfRule type="expression" dxfId="696" priority="290">
      <formula>AND(OR(D45=$M$9,D45=$O$9),AND(NOT(ISBLANK($M$9)),NOT(ISBLANK(D45)),NOT(D45=0)))</formula>
    </cfRule>
    <cfRule type="expression" dxfId="695" priority="291">
      <formula>AND(OR(D45=$M$8,D45=$O$8),AND(NOT(ISBLANK($M$8)),NOT(ISBLANK(D45)),NOT(D45=0)))</formula>
    </cfRule>
    <cfRule type="expression" dxfId="694" priority="292">
      <formula>AND(OR(D45=$M$7,D45=$O$7),AND(NOT(ISBLANK($M$7)),NOT(ISBLANK(D45)),NOT(D45=0)))</formula>
    </cfRule>
    <cfRule type="expression" dxfId="693" priority="293">
      <formula>AND(OR(D45=$M$6,D45=$O$6),AND(NOT(ISBLANK($M$6)),NOT(ISBLANK(D45)),NOT(D45=0)))</formula>
    </cfRule>
    <cfRule type="expression" dxfId="692" priority="294">
      <formula>AND(OR(D45=$M$5,D45=$O$5),AND(NOT(ISBLANK($M$5)),NOT(ISBLANK(D45)),NOT(D45=0)))</formula>
    </cfRule>
    <cfRule type="expression" dxfId="691" priority="295">
      <formula>AND(OR(D45=$M$4,D45=$O$4),AND(NOT(ISBLANK($M$4)),NOT(ISBLANK(D45)),NOT(D45=0)))</formula>
    </cfRule>
    <cfRule type="cellIs" dxfId="690" priority="296" operator="equal">
      <formula>0</formula>
    </cfRule>
  </conditionalFormatting>
  <conditionalFormatting sqref="L45">
    <cfRule type="expression" dxfId="689" priority="281">
      <formula>AND(OR(L45=$M$10,L45=$O$10),AND(NOT(ISBLANK($M$10)),NOT(ISBLANK(L45)),NOT(L45=0)))</formula>
    </cfRule>
    <cfRule type="expression" dxfId="688" priority="282">
      <formula>AND(OR(L45=$M$9,L45=$O$9),AND(NOT(ISBLANK($M$9)),NOT(ISBLANK(L45)),NOT(L45=0)))</formula>
    </cfRule>
    <cfRule type="expression" dxfId="687" priority="283">
      <formula>AND(OR(L45=$M$8,L45=$O$8),AND(NOT(ISBLANK($M$8)),NOT(ISBLANK(L45)),NOT(L45=0)))</formula>
    </cfRule>
    <cfRule type="expression" dxfId="686" priority="284">
      <formula>AND(OR(L45=$M$7,L45=$O$7),AND(NOT(ISBLANK($M$7)),NOT(ISBLANK(L45)),NOT(L45=0)))</formula>
    </cfRule>
    <cfRule type="expression" dxfId="685" priority="285">
      <formula>AND(OR(L45=$M$6,L45=$O$6),AND(NOT(ISBLANK($M$6)),NOT(ISBLANK(L45)),NOT(L45=0)))</formula>
    </cfRule>
    <cfRule type="expression" dxfId="684" priority="286">
      <formula>AND(OR(L45=$M$5,L45=$O$5),AND(NOT(ISBLANK($M$5)),NOT(ISBLANK(L45)),NOT(L45=0)))</formula>
    </cfRule>
    <cfRule type="expression" dxfId="683" priority="287">
      <formula>AND(OR(L45=$M$4,L45=$O$4),AND(NOT(ISBLANK($M$4)),NOT(ISBLANK(L45)),NOT(L45=0)))</formula>
    </cfRule>
    <cfRule type="cellIs" dxfId="682" priority="288" operator="equal">
      <formula>0</formula>
    </cfRule>
  </conditionalFormatting>
  <conditionalFormatting sqref="T45">
    <cfRule type="expression" dxfId="681" priority="273">
      <formula>AND(OR(T45=$M$10,T45=$O$10),AND(NOT(ISBLANK($M$10)),NOT(ISBLANK(T45)),NOT(T45=0)))</formula>
    </cfRule>
    <cfRule type="expression" dxfId="680" priority="274">
      <formula>AND(OR(T45=$M$9,T45=$O$9),AND(NOT(ISBLANK($M$9)),NOT(ISBLANK(T45)),NOT(T45=0)))</formula>
    </cfRule>
    <cfRule type="expression" dxfId="679" priority="275">
      <formula>AND(OR(T45=$M$8,T45=$O$8),AND(NOT(ISBLANK($M$8)),NOT(ISBLANK(T45)),NOT(T45=0)))</formula>
    </cfRule>
    <cfRule type="expression" dxfId="678" priority="276">
      <formula>AND(OR(T45=$M$7,T45=$O$7),AND(NOT(ISBLANK($M$7)),NOT(ISBLANK(T45)),NOT(T45=0)))</formula>
    </cfRule>
    <cfRule type="expression" dxfId="677" priority="277">
      <formula>AND(OR(T45=$M$6,T45=$O$6),AND(NOT(ISBLANK($M$6)),NOT(ISBLANK(T45)),NOT(T45=0)))</formula>
    </cfRule>
    <cfRule type="expression" dxfId="676" priority="278">
      <formula>AND(OR(T45=$M$5,T45=$O$5),AND(NOT(ISBLANK($M$5)),NOT(ISBLANK(T45)),NOT(T45=0)))</formula>
    </cfRule>
    <cfRule type="expression" dxfId="675" priority="279">
      <formula>AND(OR(T45=$M$4,T45=$O$4),AND(NOT(ISBLANK($M$4)),NOT(ISBLANK(T45)),NOT(T45=0)))</formula>
    </cfRule>
    <cfRule type="cellIs" dxfId="674" priority="280" operator="equal">
      <formula>0</formula>
    </cfRule>
  </conditionalFormatting>
  <conditionalFormatting sqref="D40">
    <cfRule type="expression" dxfId="673" priority="265">
      <formula>AND(OR(D40=$M$10,D40=$O$10),AND(NOT(ISBLANK($M$10)),NOT(ISBLANK(D40)),NOT(D40=0)))</formula>
    </cfRule>
    <cfRule type="expression" dxfId="672" priority="266">
      <formula>AND(OR(D40=$M$9,D40=$O$9),AND(NOT(ISBLANK($M$9)),NOT(ISBLANK(D40)),NOT(D40=0)))</formula>
    </cfRule>
    <cfRule type="expression" dxfId="671" priority="267">
      <formula>AND(OR(D40=$M$8,D40=$O$8),AND(NOT(ISBLANK($M$8)),NOT(ISBLANK(D40)),NOT(D40=0)))</formula>
    </cfRule>
    <cfRule type="expression" dxfId="670" priority="268">
      <formula>AND(OR(D40=$M$7,D40=$O$7),AND(NOT(ISBLANK($M$7)),NOT(ISBLANK(D40)),NOT(D40=0)))</formula>
    </cfRule>
    <cfRule type="expression" dxfId="669" priority="269">
      <formula>AND(OR(D40=$M$6,D40=$O$6),AND(NOT(ISBLANK($M$6)),NOT(ISBLANK(D40)),NOT(D40=0)))</formula>
    </cfRule>
    <cfRule type="expression" dxfId="668" priority="270">
      <formula>AND(OR(D40=$M$5,D40=$O$5),AND(NOT(ISBLANK($M$5)),NOT(ISBLANK(D40)),NOT(D40=0)))</formula>
    </cfRule>
    <cfRule type="expression" dxfId="667" priority="271">
      <formula>AND(OR(D40=$M$4,D40=$O$4),AND(NOT(ISBLANK($M$4)),NOT(ISBLANK(D40)),NOT(D40=0)))</formula>
    </cfRule>
    <cfRule type="cellIs" dxfId="666" priority="272" operator="equal">
      <formula>0</formula>
    </cfRule>
  </conditionalFormatting>
  <conditionalFormatting sqref="L40">
    <cfRule type="expression" dxfId="665" priority="257">
      <formula>AND(OR(L40=$M$10,L40=$O$10),AND(NOT(ISBLANK($M$10)),NOT(ISBLANK(L40)),NOT(L40=0)))</formula>
    </cfRule>
    <cfRule type="expression" dxfId="664" priority="258">
      <formula>AND(OR(L40=$M$9,L40=$O$9),AND(NOT(ISBLANK($M$9)),NOT(ISBLANK(L40)),NOT(L40=0)))</formula>
    </cfRule>
    <cfRule type="expression" dxfId="663" priority="259">
      <formula>AND(OR(L40=$M$8,L40=$O$8),AND(NOT(ISBLANK($M$8)),NOT(ISBLANK(L40)),NOT(L40=0)))</formula>
    </cfRule>
    <cfRule type="expression" dxfId="662" priority="260">
      <formula>AND(OR(L40=$M$7,L40=$O$7),AND(NOT(ISBLANK($M$7)),NOT(ISBLANK(L40)),NOT(L40=0)))</formula>
    </cfRule>
    <cfRule type="expression" dxfId="661" priority="261">
      <formula>AND(OR(L40=$M$6,L40=$O$6),AND(NOT(ISBLANK($M$6)),NOT(ISBLANK(L40)),NOT(L40=0)))</formula>
    </cfRule>
    <cfRule type="expression" dxfId="660" priority="262">
      <formula>AND(OR(L40=$M$5,L40=$O$5),AND(NOT(ISBLANK($M$5)),NOT(ISBLANK(L40)),NOT(L40=0)))</formula>
    </cfRule>
    <cfRule type="expression" dxfId="659" priority="263">
      <formula>AND(OR(L40=$M$4,L40=$O$4),AND(NOT(ISBLANK($M$4)),NOT(ISBLANK(L40)),NOT(L40=0)))</formula>
    </cfRule>
    <cfRule type="cellIs" dxfId="658" priority="264" operator="equal">
      <formula>0</formula>
    </cfRule>
  </conditionalFormatting>
  <conditionalFormatting sqref="L37">
    <cfRule type="expression" dxfId="657" priority="249">
      <formula>AND(OR(L37=$M$10,L37=$O$10),AND(NOT(ISBLANK($M$10)),NOT(ISBLANK(L37)),NOT(L37=0)))</formula>
    </cfRule>
    <cfRule type="expression" dxfId="656" priority="250">
      <formula>AND(OR(L37=$M$9,L37=$O$9),AND(NOT(ISBLANK($M$9)),NOT(ISBLANK(L37)),NOT(L37=0)))</formula>
    </cfRule>
    <cfRule type="expression" dxfId="655" priority="251">
      <formula>AND(OR(L37=$M$8,L37=$O$8),AND(NOT(ISBLANK($M$8)),NOT(ISBLANK(L37)),NOT(L37=0)))</formula>
    </cfRule>
    <cfRule type="expression" dxfId="654" priority="252">
      <formula>AND(OR(L37=$M$7,L37=$O$7),AND(NOT(ISBLANK($M$7)),NOT(ISBLANK(L37)),NOT(L37=0)))</formula>
    </cfRule>
    <cfRule type="expression" dxfId="653" priority="253">
      <formula>AND(OR(L37=$M$6,L37=$O$6),AND(NOT(ISBLANK($M$6)),NOT(ISBLANK(L37)),NOT(L37=0)))</formula>
    </cfRule>
    <cfRule type="expression" dxfId="652" priority="254">
      <formula>AND(OR(L37=$M$5,L37=$O$5),AND(NOT(ISBLANK($M$5)),NOT(ISBLANK(L37)),NOT(L37=0)))</formula>
    </cfRule>
    <cfRule type="expression" dxfId="651" priority="255">
      <formula>AND(OR(L37=$M$4,L37=$O$4),AND(NOT(ISBLANK($M$4)),NOT(ISBLANK(L37)),NOT(L37=0)))</formula>
    </cfRule>
    <cfRule type="cellIs" dxfId="650" priority="256" operator="equal">
      <formula>0</formula>
    </cfRule>
  </conditionalFormatting>
  <conditionalFormatting sqref="T35:T37">
    <cfRule type="expression" dxfId="649" priority="241">
      <formula>AND(OR(T35=$M$10,T35=$O$10),AND(NOT(ISBLANK($M$10)),NOT(ISBLANK(T35)),NOT(T35=0)))</formula>
    </cfRule>
    <cfRule type="expression" dxfId="648" priority="242">
      <formula>AND(OR(T35=$M$9,T35=$O$9),AND(NOT(ISBLANK($M$9)),NOT(ISBLANK(T35)),NOT(T35=0)))</formula>
    </cfRule>
    <cfRule type="expression" dxfId="647" priority="243">
      <formula>AND(OR(T35=$M$8,T35=$O$8),AND(NOT(ISBLANK($M$8)),NOT(ISBLANK(T35)),NOT(T35=0)))</formula>
    </cfRule>
    <cfRule type="expression" dxfId="646" priority="244">
      <formula>AND(OR(T35=$M$7,T35=$O$7),AND(NOT(ISBLANK($M$7)),NOT(ISBLANK(T35)),NOT(T35=0)))</formula>
    </cfRule>
    <cfRule type="expression" dxfId="645" priority="245">
      <formula>AND(OR(T35=$M$6,T35=$O$6),AND(NOT(ISBLANK($M$6)),NOT(ISBLANK(T35)),NOT(T35=0)))</formula>
    </cfRule>
    <cfRule type="expression" dxfId="644" priority="246">
      <formula>AND(OR(T35=$M$5,T35=$O$5),AND(NOT(ISBLANK($M$5)),NOT(ISBLANK(T35)),NOT(T35=0)))</formula>
    </cfRule>
    <cfRule type="expression" dxfId="643" priority="247">
      <formula>AND(OR(T35=$M$4,T35=$O$4),AND(NOT(ISBLANK($M$4)),NOT(ISBLANK(T35)),NOT(T35=0)))</formula>
    </cfRule>
    <cfRule type="cellIs" dxfId="642" priority="248" operator="equal">
      <formula>0</formula>
    </cfRule>
  </conditionalFormatting>
  <conditionalFormatting sqref="T38:T40">
    <cfRule type="expression" dxfId="641" priority="233">
      <formula>AND(OR(T38=$M$10,T38=$O$10),AND(NOT(ISBLANK($M$10)),NOT(ISBLANK(T38)),NOT(T38=0)))</formula>
    </cfRule>
    <cfRule type="expression" dxfId="640" priority="234">
      <formula>AND(OR(T38=$M$9,T38=$O$9),AND(NOT(ISBLANK($M$9)),NOT(ISBLANK(T38)),NOT(T38=0)))</formula>
    </cfRule>
    <cfRule type="expression" dxfId="639" priority="235">
      <formula>AND(OR(T38=$M$8,T38=$O$8),AND(NOT(ISBLANK($M$8)),NOT(ISBLANK(T38)),NOT(T38=0)))</formula>
    </cfRule>
    <cfRule type="expression" dxfId="638" priority="236">
      <formula>AND(OR(T38=$M$7,T38=$O$7),AND(NOT(ISBLANK($M$7)),NOT(ISBLANK(T38)),NOT(T38=0)))</formula>
    </cfRule>
    <cfRule type="expression" dxfId="637" priority="237">
      <formula>AND(OR(T38=$M$6,T38=$O$6),AND(NOT(ISBLANK($M$6)),NOT(ISBLANK(T38)),NOT(T38=0)))</formula>
    </cfRule>
    <cfRule type="expression" dxfId="636" priority="238">
      <formula>AND(OR(T38=$M$5,T38=$O$5),AND(NOT(ISBLANK($M$5)),NOT(ISBLANK(T38)),NOT(T38=0)))</formula>
    </cfRule>
    <cfRule type="expression" dxfId="635" priority="239">
      <formula>AND(OR(T38=$M$4,T38=$O$4),AND(NOT(ISBLANK($M$4)),NOT(ISBLANK(T38)),NOT(T38=0)))</formula>
    </cfRule>
    <cfRule type="cellIs" dxfId="634" priority="240" operator="equal">
      <formula>0</formula>
    </cfRule>
  </conditionalFormatting>
  <conditionalFormatting sqref="W36">
    <cfRule type="expression" dxfId="633" priority="225">
      <formula>AND(OR(W36=$M$10,W36=$O$10),AND(NOT(ISBLANK($M$10)),NOT(ISBLANK(W36)),NOT(W36=0)))</formula>
    </cfRule>
    <cfRule type="expression" dxfId="632" priority="226">
      <formula>AND(OR(W36=$M$9,W36=$O$9),AND(NOT(ISBLANK($M$9)),NOT(ISBLANK(W36)),NOT(W36=0)))</formula>
    </cfRule>
    <cfRule type="expression" dxfId="631" priority="227">
      <formula>AND(OR(W36=$M$8,W36=$O$8),AND(NOT(ISBLANK($M$8)),NOT(ISBLANK(W36)),NOT(W36=0)))</formula>
    </cfRule>
    <cfRule type="expression" dxfId="630" priority="228">
      <formula>AND(OR(W36=$M$7,W36=$O$7),AND(NOT(ISBLANK($M$7)),NOT(ISBLANK(W36)),NOT(W36=0)))</formula>
    </cfRule>
    <cfRule type="expression" dxfId="629" priority="229">
      <formula>AND(OR(W36=$M$6,W36=$O$6),AND(NOT(ISBLANK($M$6)),NOT(ISBLANK(W36)),NOT(W36=0)))</formula>
    </cfRule>
    <cfRule type="expression" dxfId="628" priority="230">
      <formula>AND(OR(W36=$M$5,W36=$O$5),AND(NOT(ISBLANK($M$5)),NOT(ISBLANK(W36)),NOT(W36=0)))</formula>
    </cfRule>
    <cfRule type="expression" dxfId="627" priority="231">
      <formula>AND(OR(W36=$M$4,W36=$O$4),AND(NOT(ISBLANK($M$4)),NOT(ISBLANK(W36)),NOT(W36=0)))</formula>
    </cfRule>
    <cfRule type="cellIs" dxfId="626" priority="232" operator="equal">
      <formula>0</formula>
    </cfRule>
  </conditionalFormatting>
  <conditionalFormatting sqref="W38">
    <cfRule type="expression" dxfId="625" priority="217">
      <formula>AND(OR(W38=$M$10,W38=$O$10),AND(NOT(ISBLANK($M$10)),NOT(ISBLANK(W38)),NOT(W38=0)))</formula>
    </cfRule>
    <cfRule type="expression" dxfId="624" priority="218">
      <formula>AND(OR(W38=$M$9,W38=$O$9),AND(NOT(ISBLANK($M$9)),NOT(ISBLANK(W38)),NOT(W38=0)))</formula>
    </cfRule>
    <cfRule type="expression" dxfId="623" priority="219">
      <formula>AND(OR(W38=$M$8,W38=$O$8),AND(NOT(ISBLANK($M$8)),NOT(ISBLANK(W38)),NOT(W38=0)))</formula>
    </cfRule>
    <cfRule type="expression" dxfId="622" priority="220">
      <formula>AND(OR(W38=$M$7,W38=$O$7),AND(NOT(ISBLANK($M$7)),NOT(ISBLANK(W38)),NOT(W38=0)))</formula>
    </cfRule>
    <cfRule type="expression" dxfId="621" priority="221">
      <formula>AND(OR(W38=$M$6,W38=$O$6),AND(NOT(ISBLANK($M$6)),NOT(ISBLANK(W38)),NOT(W38=0)))</formula>
    </cfRule>
    <cfRule type="expression" dxfId="620" priority="222">
      <formula>AND(OR(W38=$M$5,W38=$O$5),AND(NOT(ISBLANK($M$5)),NOT(ISBLANK(W38)),NOT(W38=0)))</formula>
    </cfRule>
    <cfRule type="expression" dxfId="619" priority="223">
      <formula>AND(OR(W38=$M$4,W38=$O$4),AND(NOT(ISBLANK($M$4)),NOT(ISBLANK(W38)),NOT(W38=0)))</formula>
    </cfRule>
    <cfRule type="cellIs" dxfId="618" priority="224" operator="equal">
      <formula>0</formula>
    </cfRule>
  </conditionalFormatting>
  <conditionalFormatting sqref="W39">
    <cfRule type="expression" dxfId="617" priority="209">
      <formula>AND(OR(W39=$M$10,W39=$O$10),AND(NOT(ISBLANK($M$10)),NOT(ISBLANK(W39)),NOT(W39=0)))</formula>
    </cfRule>
    <cfRule type="expression" dxfId="616" priority="210">
      <formula>AND(OR(W39=$M$9,W39=$O$9),AND(NOT(ISBLANK($M$9)),NOT(ISBLANK(W39)),NOT(W39=0)))</formula>
    </cfRule>
    <cfRule type="expression" dxfId="615" priority="211">
      <formula>AND(OR(W39=$M$8,W39=$O$8),AND(NOT(ISBLANK($M$8)),NOT(ISBLANK(W39)),NOT(W39=0)))</formula>
    </cfRule>
    <cfRule type="expression" dxfId="614" priority="212">
      <formula>AND(OR(W39=$M$7,W39=$O$7),AND(NOT(ISBLANK($M$7)),NOT(ISBLANK(W39)),NOT(W39=0)))</formula>
    </cfRule>
    <cfRule type="expression" dxfId="613" priority="213">
      <formula>AND(OR(W39=$M$6,W39=$O$6),AND(NOT(ISBLANK($M$6)),NOT(ISBLANK(W39)),NOT(W39=0)))</formula>
    </cfRule>
    <cfRule type="expression" dxfId="612" priority="214">
      <formula>AND(OR(W39=$M$5,W39=$O$5),AND(NOT(ISBLANK($M$5)),NOT(ISBLANK(W39)),NOT(W39=0)))</formula>
    </cfRule>
    <cfRule type="expression" dxfId="611" priority="215">
      <formula>AND(OR(W39=$M$4,W39=$O$4),AND(NOT(ISBLANK($M$4)),NOT(ISBLANK(W39)),NOT(W39=0)))</formula>
    </cfRule>
    <cfRule type="cellIs" dxfId="610" priority="216" operator="equal">
      <formula>0</formula>
    </cfRule>
  </conditionalFormatting>
  <conditionalFormatting sqref="W40">
    <cfRule type="expression" dxfId="609" priority="201">
      <formula>AND(OR(W40=$M$10,W40=$O$10),AND(NOT(ISBLANK($M$10)),NOT(ISBLANK(W40)),NOT(W40=0)))</formula>
    </cfRule>
    <cfRule type="expression" dxfId="608" priority="202">
      <formula>AND(OR(W40=$M$9,W40=$O$9),AND(NOT(ISBLANK($M$9)),NOT(ISBLANK(W40)),NOT(W40=0)))</formula>
    </cfRule>
    <cfRule type="expression" dxfId="607" priority="203">
      <formula>AND(OR(W40=$M$8,W40=$O$8),AND(NOT(ISBLANK($M$8)),NOT(ISBLANK(W40)),NOT(W40=0)))</formula>
    </cfRule>
    <cfRule type="expression" dxfId="606" priority="204">
      <formula>AND(OR(W40=$M$7,W40=$O$7),AND(NOT(ISBLANK($M$7)),NOT(ISBLANK(W40)),NOT(W40=0)))</formula>
    </cfRule>
    <cfRule type="expression" dxfId="605" priority="205">
      <formula>AND(OR(W40=$M$6,W40=$O$6),AND(NOT(ISBLANK($M$6)),NOT(ISBLANK(W40)),NOT(W40=0)))</formula>
    </cfRule>
    <cfRule type="expression" dxfId="604" priority="206">
      <formula>AND(OR(W40=$M$5,W40=$O$5),AND(NOT(ISBLANK($M$5)),NOT(ISBLANK(W40)),NOT(W40=0)))</formula>
    </cfRule>
    <cfRule type="expression" dxfId="603" priority="207">
      <formula>AND(OR(W40=$M$4,W40=$O$4),AND(NOT(ISBLANK($M$4)),NOT(ISBLANK(W40)),NOT(W40=0)))</formula>
    </cfRule>
    <cfRule type="cellIs" dxfId="602" priority="208" operator="equal">
      <formula>0</formula>
    </cfRule>
  </conditionalFormatting>
  <conditionalFormatting sqref="U35:V35">
    <cfRule type="expression" dxfId="601" priority="193">
      <formula>AND(OR(U35=$M$10,U35=$O$10),AND(NOT(ISBLANK($M$10)),NOT(ISBLANK(U35)),NOT(U35=0)))</formula>
    </cfRule>
    <cfRule type="expression" dxfId="600" priority="194">
      <formula>AND(OR(U35=$M$9,U35=$O$9),AND(NOT(ISBLANK($M$9)),NOT(ISBLANK(U35)),NOT(U35=0)))</formula>
    </cfRule>
    <cfRule type="expression" dxfId="599" priority="195">
      <formula>AND(OR(U35=$M$8,U35=$O$8),AND(NOT(ISBLANK($M$8)),NOT(ISBLANK(U35)),NOT(U35=0)))</formula>
    </cfRule>
    <cfRule type="expression" dxfId="598" priority="196">
      <formula>AND(OR(U35=$M$7,U35=$O$7),AND(NOT(ISBLANK($M$7)),NOT(ISBLANK(U35)),NOT(U35=0)))</formula>
    </cfRule>
    <cfRule type="expression" dxfId="597" priority="197">
      <formula>AND(OR(U35=$M$6,U35=$O$6),AND(NOT(ISBLANK($M$6)),NOT(ISBLANK(U35)),NOT(U35=0)))</formula>
    </cfRule>
    <cfRule type="expression" dxfId="596" priority="198">
      <formula>AND(OR(U35=$M$5,U35=$O$5),AND(NOT(ISBLANK($M$5)),NOT(ISBLANK(U35)),NOT(U35=0)))</formula>
    </cfRule>
    <cfRule type="expression" dxfId="595" priority="199">
      <formula>AND(OR(U35=$M$4,U35=$O$4),AND(NOT(ISBLANK($M$4)),NOT(ISBLANK(U35)),NOT(U35=0)))</formula>
    </cfRule>
    <cfRule type="cellIs" dxfId="594" priority="200" operator="equal">
      <formula>0</formula>
    </cfRule>
  </conditionalFormatting>
  <conditionalFormatting sqref="U38:V38">
    <cfRule type="expression" dxfId="593" priority="185">
      <formula>AND(OR(U38=$M$10,U38=$O$10),AND(NOT(ISBLANK($M$10)),NOT(ISBLANK(U38)),NOT(U38=0)))</formula>
    </cfRule>
    <cfRule type="expression" dxfId="592" priority="186">
      <formula>AND(OR(U38=$M$9,U38=$O$9),AND(NOT(ISBLANK($M$9)),NOT(ISBLANK(U38)),NOT(U38=0)))</formula>
    </cfRule>
    <cfRule type="expression" dxfId="591" priority="187">
      <formula>AND(OR(U38=$M$8,U38=$O$8),AND(NOT(ISBLANK($M$8)),NOT(ISBLANK(U38)),NOT(U38=0)))</formula>
    </cfRule>
    <cfRule type="expression" dxfId="590" priority="188">
      <formula>AND(OR(U38=$M$7,U38=$O$7),AND(NOT(ISBLANK($M$7)),NOT(ISBLANK(U38)),NOT(U38=0)))</formula>
    </cfRule>
    <cfRule type="expression" dxfId="589" priority="189">
      <formula>AND(OR(U38=$M$6,U38=$O$6),AND(NOT(ISBLANK($M$6)),NOT(ISBLANK(U38)),NOT(U38=0)))</formula>
    </cfRule>
    <cfRule type="expression" dxfId="588" priority="190">
      <formula>AND(OR(U38=$M$5,U38=$O$5),AND(NOT(ISBLANK($M$5)),NOT(ISBLANK(U38)),NOT(U38=0)))</formula>
    </cfRule>
    <cfRule type="expression" dxfId="587" priority="191">
      <formula>AND(OR(U38=$M$4,U38=$O$4),AND(NOT(ISBLANK($M$4)),NOT(ISBLANK(U38)),NOT(U38=0)))</formula>
    </cfRule>
    <cfRule type="cellIs" dxfId="586" priority="192" operator="equal">
      <formula>0</formula>
    </cfRule>
  </conditionalFormatting>
  <conditionalFormatting sqref="W34">
    <cfRule type="expression" dxfId="585" priority="177">
      <formula>AND(OR(W34=$M$10,W34=$O$10),AND(NOT(ISBLANK($M$10)),NOT(ISBLANK(W34)),NOT(W34=0)))</formula>
    </cfRule>
    <cfRule type="expression" dxfId="584" priority="178">
      <formula>AND(OR(W34=$M$9,W34=$O$9),AND(NOT(ISBLANK($M$9)),NOT(ISBLANK(W34)),NOT(W34=0)))</formula>
    </cfRule>
    <cfRule type="expression" dxfId="583" priority="179">
      <formula>AND(OR(W34=$M$8,W34=$O$8),AND(NOT(ISBLANK($M$8)),NOT(ISBLANK(W34)),NOT(W34=0)))</formula>
    </cfRule>
    <cfRule type="expression" dxfId="582" priority="180">
      <formula>AND(OR(W34=$M$7,W34=$O$7),AND(NOT(ISBLANK($M$7)),NOT(ISBLANK(W34)),NOT(W34=0)))</formula>
    </cfRule>
    <cfRule type="expression" dxfId="581" priority="181">
      <formula>AND(OR(W34=$M$6,W34=$O$6),AND(NOT(ISBLANK($M$6)),NOT(ISBLANK(W34)),NOT(W34=0)))</formula>
    </cfRule>
    <cfRule type="expression" dxfId="580" priority="182">
      <formula>AND(OR(W34=$M$5,W34=$O$5),AND(NOT(ISBLANK($M$5)),NOT(ISBLANK(W34)),NOT(W34=0)))</formula>
    </cfRule>
    <cfRule type="expression" dxfId="579" priority="183">
      <formula>AND(OR(W34=$M$4,W34=$O$4),AND(NOT(ISBLANK($M$4)),NOT(ISBLANK(W34)),NOT(W34=0)))</formula>
    </cfRule>
    <cfRule type="cellIs" dxfId="578" priority="184" operator="equal">
      <formula>0</formula>
    </cfRule>
  </conditionalFormatting>
  <conditionalFormatting sqref="W37">
    <cfRule type="expression" dxfId="577" priority="169">
      <formula>AND(OR(W37=$M$10,W37=$O$10),AND(NOT(ISBLANK($M$10)),NOT(ISBLANK(W37)),NOT(W37=0)))</formula>
    </cfRule>
    <cfRule type="expression" dxfId="576" priority="170">
      <formula>AND(OR(W37=$M$9,W37=$O$9),AND(NOT(ISBLANK($M$9)),NOT(ISBLANK(W37)),NOT(W37=0)))</formula>
    </cfRule>
    <cfRule type="expression" dxfId="575" priority="171">
      <formula>AND(OR(W37=$M$8,W37=$O$8),AND(NOT(ISBLANK($M$8)),NOT(ISBLANK(W37)),NOT(W37=0)))</formula>
    </cfRule>
    <cfRule type="expression" dxfId="574" priority="172">
      <formula>AND(OR(W37=$M$7,W37=$O$7),AND(NOT(ISBLANK($M$7)),NOT(ISBLANK(W37)),NOT(W37=0)))</formula>
    </cfRule>
    <cfRule type="expression" dxfId="573" priority="173">
      <formula>AND(OR(W37=$M$6,W37=$O$6),AND(NOT(ISBLANK($M$6)),NOT(ISBLANK(W37)),NOT(W37=0)))</formula>
    </cfRule>
    <cfRule type="expression" dxfId="572" priority="174">
      <formula>AND(OR(W37=$M$5,W37=$O$5),AND(NOT(ISBLANK($M$5)),NOT(ISBLANK(W37)),NOT(W37=0)))</formula>
    </cfRule>
    <cfRule type="expression" dxfId="571" priority="175">
      <formula>AND(OR(W37=$M$4,W37=$O$4),AND(NOT(ISBLANK($M$4)),NOT(ISBLANK(W37)),NOT(W37=0)))</formula>
    </cfRule>
    <cfRule type="cellIs" dxfId="570" priority="176" operator="equal">
      <formula>0</formula>
    </cfRule>
  </conditionalFormatting>
  <conditionalFormatting sqref="E32:I32 K32 P32:Q32 D33:I33 K33:Q33">
    <cfRule type="expression" dxfId="569" priority="161">
      <formula>AND(OR(D32=$M$10,D32=$O$10),AND(NOT(ISBLANK($M$10)),NOT(ISBLANK(D32)),NOT(D32=0)))</formula>
    </cfRule>
    <cfRule type="expression" dxfId="568" priority="162">
      <formula>AND(OR(D32=$M$9,D32=$O$9),AND(NOT(ISBLANK($M$9)),NOT(ISBLANK(D32)),NOT(D32=0)))</formula>
    </cfRule>
    <cfRule type="expression" dxfId="567" priority="163">
      <formula>AND(OR(D32=$M$8,D32=$O$8),AND(NOT(ISBLANK($M$8)),NOT(ISBLANK(D32)),NOT(D32=0)))</formula>
    </cfRule>
    <cfRule type="expression" dxfId="566" priority="164">
      <formula>AND(OR(D32=$M$7,D32=$O$7),AND(NOT(ISBLANK($M$7)),NOT(ISBLANK(D32)),NOT(D32=0)))</formula>
    </cfRule>
    <cfRule type="expression" dxfId="565" priority="165">
      <formula>AND(OR(D32=$M$6,D32=$O$6),AND(NOT(ISBLANK($M$6)),NOT(ISBLANK(D32)),NOT(D32=0)))</formula>
    </cfRule>
    <cfRule type="expression" dxfId="564" priority="166">
      <formula>AND(OR(D32=$M$5,D32=$O$5),AND(NOT(ISBLANK($M$5)),NOT(ISBLANK(D32)),NOT(D32=0)))</formula>
    </cfRule>
    <cfRule type="expression" dxfId="563" priority="167">
      <formula>AND(OR(D32=$M$4,D32=$O$4),AND(NOT(ISBLANK($M$4)),NOT(ISBLANK(D32)),NOT(D32=0)))</formula>
    </cfRule>
    <cfRule type="cellIs" dxfId="562" priority="168" operator="equal">
      <formula>0</formula>
    </cfRule>
  </conditionalFormatting>
  <conditionalFormatting sqref="D32">
    <cfRule type="expression" dxfId="561" priority="153">
      <formula>AND(OR(D32=$M$10,D32=$O$10),AND(NOT(ISBLANK($M$10)),NOT(ISBLANK(D32)),NOT(D32=0)))</formula>
    </cfRule>
    <cfRule type="expression" dxfId="560" priority="154">
      <formula>AND(OR(D32=$M$9,D32=$O$9),AND(NOT(ISBLANK($M$9)),NOT(ISBLANK(D32)),NOT(D32=0)))</formula>
    </cfRule>
    <cfRule type="expression" dxfId="559" priority="155">
      <formula>AND(OR(D32=$M$8,D32=$O$8),AND(NOT(ISBLANK($M$8)),NOT(ISBLANK(D32)),NOT(D32=0)))</formula>
    </cfRule>
    <cfRule type="expression" dxfId="558" priority="156">
      <formula>AND(OR(D32=$M$7,D32=$O$7),AND(NOT(ISBLANK($M$7)),NOT(ISBLANK(D32)),NOT(D32=0)))</formula>
    </cfRule>
    <cfRule type="expression" dxfId="557" priority="157">
      <formula>AND(OR(D32=$M$6,D32=$O$6),AND(NOT(ISBLANK($M$6)),NOT(ISBLANK(D32)),NOT(D32=0)))</formula>
    </cfRule>
    <cfRule type="expression" dxfId="556" priority="158">
      <formula>AND(OR(D32=$M$5,D32=$O$5),AND(NOT(ISBLANK($M$5)),NOT(ISBLANK(D32)),NOT(D32=0)))</formula>
    </cfRule>
    <cfRule type="expression" dxfId="555" priority="159">
      <formula>AND(OR(D32=$M$4,D32=$O$4),AND(NOT(ISBLANK($M$4)),NOT(ISBLANK(D32)),NOT(D32=0)))</formula>
    </cfRule>
    <cfRule type="cellIs" dxfId="554" priority="160" operator="equal">
      <formula>0</formula>
    </cfRule>
  </conditionalFormatting>
  <conditionalFormatting sqref="M32:O32">
    <cfRule type="expression" dxfId="553" priority="145">
      <formula>AND(OR(M32=$M$10,M32=$O$10),AND(NOT(ISBLANK($M$10)),NOT(ISBLANK(M32)),NOT(M32=0)))</formula>
    </cfRule>
    <cfRule type="expression" dxfId="552" priority="146">
      <formula>AND(OR(M32=$M$9,M32=$O$9),AND(NOT(ISBLANK($M$9)),NOT(ISBLANK(M32)),NOT(M32=0)))</formula>
    </cfRule>
    <cfRule type="expression" dxfId="551" priority="147">
      <formula>AND(OR(M32=$M$8,M32=$O$8),AND(NOT(ISBLANK($M$8)),NOT(ISBLANK(M32)),NOT(M32=0)))</formula>
    </cfRule>
    <cfRule type="expression" dxfId="550" priority="148">
      <formula>AND(OR(M32=$M$7,M32=$O$7),AND(NOT(ISBLANK($M$7)),NOT(ISBLANK(M32)),NOT(M32=0)))</formula>
    </cfRule>
    <cfRule type="expression" dxfId="549" priority="149">
      <formula>AND(OR(M32=$M$6,M32=$O$6),AND(NOT(ISBLANK($M$6)),NOT(ISBLANK(M32)),NOT(M32=0)))</formula>
    </cfRule>
    <cfRule type="expression" dxfId="548" priority="150">
      <formula>AND(OR(M32=$M$5,M32=$O$5),AND(NOT(ISBLANK($M$5)),NOT(ISBLANK(M32)),NOT(M32=0)))</formula>
    </cfRule>
    <cfRule type="expression" dxfId="547" priority="151">
      <formula>AND(OR(M32=$M$4,M32=$O$4),AND(NOT(ISBLANK($M$4)),NOT(ISBLANK(M32)),NOT(M32=0)))</formula>
    </cfRule>
    <cfRule type="cellIs" dxfId="546" priority="152" operator="equal">
      <formula>0</formula>
    </cfRule>
  </conditionalFormatting>
  <conditionalFormatting sqref="L32">
    <cfRule type="expression" dxfId="545" priority="137">
      <formula>AND(OR(L32=$M$10,L32=$O$10),AND(NOT(ISBLANK($M$10)),NOT(ISBLANK(L32)),NOT(L32=0)))</formula>
    </cfRule>
    <cfRule type="expression" dxfId="544" priority="138">
      <formula>AND(OR(L32=$M$9,L32=$O$9),AND(NOT(ISBLANK($M$9)),NOT(ISBLANK(L32)),NOT(L32=0)))</formula>
    </cfRule>
    <cfRule type="expression" dxfId="543" priority="139">
      <formula>AND(OR(L32=$M$8,L32=$O$8),AND(NOT(ISBLANK($M$8)),NOT(ISBLANK(L32)),NOT(L32=0)))</formula>
    </cfRule>
    <cfRule type="expression" dxfId="542" priority="140">
      <formula>AND(OR(L32=$M$7,L32=$O$7),AND(NOT(ISBLANK($M$7)),NOT(ISBLANK(L32)),NOT(L32=0)))</formula>
    </cfRule>
    <cfRule type="expression" dxfId="541" priority="141">
      <formula>AND(OR(L32=$M$6,L32=$O$6),AND(NOT(ISBLANK($M$6)),NOT(ISBLANK(L32)),NOT(L32=0)))</formula>
    </cfRule>
    <cfRule type="expression" dxfId="540" priority="142">
      <formula>AND(OR(L32=$M$5,L32=$O$5),AND(NOT(ISBLANK($M$5)),NOT(ISBLANK(L32)),NOT(L32=0)))</formula>
    </cfRule>
    <cfRule type="expression" dxfId="539" priority="143">
      <formula>AND(OR(L32=$M$4,L32=$O$4),AND(NOT(ISBLANK($M$4)),NOT(ISBLANK(L32)),NOT(L32=0)))</formula>
    </cfRule>
    <cfRule type="cellIs" dxfId="538" priority="144" operator="equal">
      <formula>0</formula>
    </cfRule>
  </conditionalFormatting>
  <conditionalFormatting sqref="J32:J33">
    <cfRule type="expression" dxfId="537" priority="129">
      <formula>AND(OR(J32=$M$10,J32=$O$10),AND(NOT(ISBLANK($M$10)),NOT(ISBLANK(J32)),NOT(J32=0)))</formula>
    </cfRule>
    <cfRule type="expression" dxfId="536" priority="130">
      <formula>AND(OR(J32=$M$9,J32=$O$9),AND(NOT(ISBLANK($M$9)),NOT(ISBLANK(J32)),NOT(J32=0)))</formula>
    </cfRule>
    <cfRule type="expression" dxfId="535" priority="131">
      <formula>AND(OR(J32=$M$8,J32=$O$8),AND(NOT(ISBLANK($M$8)),NOT(ISBLANK(J32)),NOT(J32=0)))</formula>
    </cfRule>
    <cfRule type="expression" dxfId="534" priority="132">
      <formula>AND(OR(J32=$M$7,J32=$O$7),AND(NOT(ISBLANK($M$7)),NOT(ISBLANK(J32)),NOT(J32=0)))</formula>
    </cfRule>
    <cfRule type="expression" dxfId="533" priority="133">
      <formula>AND(OR(J32=$M$6,J32=$O$6),AND(NOT(ISBLANK($M$6)),NOT(ISBLANK(J32)),NOT(J32=0)))</formula>
    </cfRule>
    <cfRule type="expression" dxfId="532" priority="134">
      <formula>AND(OR(J32=$M$5,J32=$O$5),AND(NOT(ISBLANK($M$5)),NOT(ISBLANK(J32)),NOT(J32=0)))</formula>
    </cfRule>
    <cfRule type="expression" dxfId="531" priority="135">
      <formula>AND(OR(J32=$M$4,J32=$O$4),AND(NOT(ISBLANK($M$4)),NOT(ISBLANK(J32)),NOT(J32=0)))</formula>
    </cfRule>
    <cfRule type="cellIs" dxfId="530" priority="136" operator="equal">
      <formula>0</formula>
    </cfRule>
  </conditionalFormatting>
  <conditionalFormatting sqref="E35:I35 K35 M35:Q35 P34:Q34">
    <cfRule type="expression" dxfId="529" priority="121">
      <formula>AND(OR(E34=$M$10,E34=$O$10),AND(NOT(ISBLANK($M$10)),NOT(ISBLANK(E34)),NOT(E34=0)))</formula>
    </cfRule>
    <cfRule type="expression" dxfId="528" priority="122">
      <formula>AND(OR(E34=$M$9,E34=$O$9),AND(NOT(ISBLANK($M$9)),NOT(ISBLANK(E34)),NOT(E34=0)))</formula>
    </cfRule>
    <cfRule type="expression" dxfId="527" priority="123">
      <formula>AND(OR(E34=$M$8,E34=$O$8),AND(NOT(ISBLANK($M$8)),NOT(ISBLANK(E34)),NOT(E34=0)))</formula>
    </cfRule>
    <cfRule type="expression" dxfId="526" priority="124">
      <formula>AND(OR(E34=$M$7,E34=$O$7),AND(NOT(ISBLANK($M$7)),NOT(ISBLANK(E34)),NOT(E34=0)))</formula>
    </cfRule>
    <cfRule type="expression" dxfId="525" priority="125">
      <formula>AND(OR(E34=$M$6,E34=$O$6),AND(NOT(ISBLANK($M$6)),NOT(ISBLANK(E34)),NOT(E34=0)))</formula>
    </cfRule>
    <cfRule type="expression" dxfId="524" priority="126">
      <formula>AND(OR(E34=$M$5,E34=$O$5),AND(NOT(ISBLANK($M$5)),NOT(ISBLANK(E34)),NOT(E34=0)))</formula>
    </cfRule>
    <cfRule type="expression" dxfId="523" priority="127">
      <formula>AND(OR(E34=$M$4,E34=$O$4),AND(NOT(ISBLANK($M$4)),NOT(ISBLANK(E34)),NOT(E34=0)))</formula>
    </cfRule>
    <cfRule type="cellIs" dxfId="522" priority="128" operator="equal">
      <formula>0</formula>
    </cfRule>
  </conditionalFormatting>
  <conditionalFormatting sqref="E34:I34 K34">
    <cfRule type="expression" dxfId="521" priority="113">
      <formula>AND(OR(E34=$M$10,E34=$O$10),AND(NOT(ISBLANK($M$10)),NOT(ISBLANK(E34)),NOT(E34=0)))</formula>
    </cfRule>
    <cfRule type="expression" dxfId="520" priority="114">
      <formula>AND(OR(E34=$M$9,E34=$O$9),AND(NOT(ISBLANK($M$9)),NOT(ISBLANK(E34)),NOT(E34=0)))</formula>
    </cfRule>
    <cfRule type="expression" dxfId="519" priority="115">
      <formula>AND(OR(E34=$M$8,E34=$O$8),AND(NOT(ISBLANK($M$8)),NOT(ISBLANK(E34)),NOT(E34=0)))</formula>
    </cfRule>
    <cfRule type="expression" dxfId="518" priority="116">
      <formula>AND(OR(E34=$M$7,E34=$O$7),AND(NOT(ISBLANK($M$7)),NOT(ISBLANK(E34)),NOT(E34=0)))</formula>
    </cfRule>
    <cfRule type="expression" dxfId="517" priority="117">
      <formula>AND(OR(E34=$M$6,E34=$O$6),AND(NOT(ISBLANK($M$6)),NOT(ISBLANK(E34)),NOT(E34=0)))</formula>
    </cfRule>
    <cfRule type="expression" dxfId="516" priority="118">
      <formula>AND(OR(E34=$M$5,E34=$O$5),AND(NOT(ISBLANK($M$5)),NOT(ISBLANK(E34)),NOT(E34=0)))</formula>
    </cfRule>
    <cfRule type="expression" dxfId="515" priority="119">
      <formula>AND(OR(E34=$M$4,E34=$O$4),AND(NOT(ISBLANK($M$4)),NOT(ISBLANK(E34)),NOT(E34=0)))</formula>
    </cfRule>
    <cfRule type="cellIs" dxfId="514" priority="120" operator="equal">
      <formula>0</formula>
    </cfRule>
  </conditionalFormatting>
  <conditionalFormatting sqref="M34:O34">
    <cfRule type="expression" dxfId="513" priority="105">
      <formula>AND(OR(M34=$M$10,M34=$O$10),AND(NOT(ISBLANK($M$10)),NOT(ISBLANK(M34)),NOT(M34=0)))</formula>
    </cfRule>
    <cfRule type="expression" dxfId="512" priority="106">
      <formula>AND(OR(M34=$M$9,M34=$O$9),AND(NOT(ISBLANK($M$9)),NOT(ISBLANK(M34)),NOT(M34=0)))</formula>
    </cfRule>
    <cfRule type="expression" dxfId="511" priority="107">
      <formula>AND(OR(M34=$M$8,M34=$O$8),AND(NOT(ISBLANK($M$8)),NOT(ISBLANK(M34)),NOT(M34=0)))</formula>
    </cfRule>
    <cfRule type="expression" dxfId="510" priority="108">
      <formula>AND(OR(M34=$M$7,M34=$O$7),AND(NOT(ISBLANK($M$7)),NOT(ISBLANK(M34)),NOT(M34=0)))</formula>
    </cfRule>
    <cfRule type="expression" dxfId="509" priority="109">
      <formula>AND(OR(M34=$M$6,M34=$O$6),AND(NOT(ISBLANK($M$6)),NOT(ISBLANK(M34)),NOT(M34=0)))</formula>
    </cfRule>
    <cfRule type="expression" dxfId="508" priority="110">
      <formula>AND(OR(M34=$M$5,M34=$O$5),AND(NOT(ISBLANK($M$5)),NOT(ISBLANK(M34)),NOT(M34=0)))</formula>
    </cfRule>
    <cfRule type="expression" dxfId="507" priority="111">
      <formula>AND(OR(M34=$M$4,M34=$O$4),AND(NOT(ISBLANK($M$4)),NOT(ISBLANK(M34)),NOT(M34=0)))</formula>
    </cfRule>
    <cfRule type="cellIs" dxfId="506" priority="112" operator="equal">
      <formula>0</formula>
    </cfRule>
  </conditionalFormatting>
  <conditionalFormatting sqref="D35">
    <cfRule type="expression" dxfId="505" priority="97">
      <formula>AND(OR(D35=$M$10,D35=$O$10),AND(NOT(ISBLANK($M$10)),NOT(ISBLANK(D35)),NOT(D35=0)))</formula>
    </cfRule>
    <cfRule type="expression" dxfId="504" priority="98">
      <formula>AND(OR(D35=$M$9,D35=$O$9),AND(NOT(ISBLANK($M$9)),NOT(ISBLANK(D35)),NOT(D35=0)))</formula>
    </cfRule>
    <cfRule type="expression" dxfId="503" priority="99">
      <formula>AND(OR(D35=$M$8,D35=$O$8),AND(NOT(ISBLANK($M$8)),NOT(ISBLANK(D35)),NOT(D35=0)))</formula>
    </cfRule>
    <cfRule type="expression" dxfId="502" priority="100">
      <formula>AND(OR(D35=$M$7,D35=$O$7),AND(NOT(ISBLANK($M$7)),NOT(ISBLANK(D35)),NOT(D35=0)))</formula>
    </cfRule>
    <cfRule type="expression" dxfId="501" priority="101">
      <formula>AND(OR(D35=$M$6,D35=$O$6),AND(NOT(ISBLANK($M$6)),NOT(ISBLANK(D35)),NOT(D35=0)))</formula>
    </cfRule>
    <cfRule type="expression" dxfId="500" priority="102">
      <formula>AND(OR(D35=$M$5,D35=$O$5),AND(NOT(ISBLANK($M$5)),NOT(ISBLANK(D35)),NOT(D35=0)))</formula>
    </cfRule>
    <cfRule type="expression" dxfId="499" priority="103">
      <formula>AND(OR(D35=$M$4,D35=$O$4),AND(NOT(ISBLANK($M$4)),NOT(ISBLANK(D35)),NOT(D35=0)))</formula>
    </cfRule>
    <cfRule type="cellIs" dxfId="498" priority="104" operator="equal">
      <formula>0</formula>
    </cfRule>
  </conditionalFormatting>
  <conditionalFormatting sqref="L35">
    <cfRule type="expression" dxfId="497" priority="89">
      <formula>AND(OR(L35=$M$10,L35=$O$10),AND(NOT(ISBLANK($M$10)),NOT(ISBLANK(L35)),NOT(L35=0)))</formula>
    </cfRule>
    <cfRule type="expression" dxfId="496" priority="90">
      <formula>AND(OR(L35=$M$9,L35=$O$9),AND(NOT(ISBLANK($M$9)),NOT(ISBLANK(L35)),NOT(L35=0)))</formula>
    </cfRule>
    <cfRule type="expression" dxfId="495" priority="91">
      <formula>AND(OR(L35=$M$8,L35=$O$8),AND(NOT(ISBLANK($M$8)),NOT(ISBLANK(L35)),NOT(L35=0)))</formula>
    </cfRule>
    <cfRule type="expression" dxfId="494" priority="92">
      <formula>AND(OR(L35=$M$7,L35=$O$7),AND(NOT(ISBLANK($M$7)),NOT(ISBLANK(L35)),NOT(L35=0)))</formula>
    </cfRule>
    <cfRule type="expression" dxfId="493" priority="93">
      <formula>AND(OR(L35=$M$6,L35=$O$6),AND(NOT(ISBLANK($M$6)),NOT(ISBLANK(L35)),NOT(L35=0)))</formula>
    </cfRule>
    <cfRule type="expression" dxfId="492" priority="94">
      <formula>AND(OR(L35=$M$5,L35=$O$5),AND(NOT(ISBLANK($M$5)),NOT(ISBLANK(L35)),NOT(L35=0)))</formula>
    </cfRule>
    <cfRule type="expression" dxfId="491" priority="95">
      <formula>AND(OR(L35=$M$4,L35=$O$4),AND(NOT(ISBLANK($M$4)),NOT(ISBLANK(L35)),NOT(L35=0)))</formula>
    </cfRule>
    <cfRule type="cellIs" dxfId="490" priority="96" operator="equal">
      <formula>0</formula>
    </cfRule>
  </conditionalFormatting>
  <conditionalFormatting sqref="L34">
    <cfRule type="expression" dxfId="489" priority="81">
      <formula>AND(OR(L34=$M$10,L34=$O$10),AND(NOT(ISBLANK($M$10)),NOT(ISBLANK(L34)),NOT(L34=0)))</formula>
    </cfRule>
    <cfRule type="expression" dxfId="488" priority="82">
      <formula>AND(OR(L34=$M$9,L34=$O$9),AND(NOT(ISBLANK($M$9)),NOT(ISBLANK(L34)),NOT(L34=0)))</formula>
    </cfRule>
    <cfRule type="expression" dxfId="487" priority="83">
      <formula>AND(OR(L34=$M$8,L34=$O$8),AND(NOT(ISBLANK($M$8)),NOT(ISBLANK(L34)),NOT(L34=0)))</formula>
    </cfRule>
    <cfRule type="expression" dxfId="486" priority="84">
      <formula>AND(OR(L34=$M$7,L34=$O$7),AND(NOT(ISBLANK($M$7)),NOT(ISBLANK(L34)),NOT(L34=0)))</formula>
    </cfRule>
    <cfRule type="expression" dxfId="485" priority="85">
      <formula>AND(OR(L34=$M$6,L34=$O$6),AND(NOT(ISBLANK($M$6)),NOT(ISBLANK(L34)),NOT(L34=0)))</formula>
    </cfRule>
    <cfRule type="expression" dxfId="484" priority="86">
      <formula>AND(OR(L34=$M$5,L34=$O$5),AND(NOT(ISBLANK($M$5)),NOT(ISBLANK(L34)),NOT(L34=0)))</formula>
    </cfRule>
    <cfRule type="expression" dxfId="483" priority="87">
      <formula>AND(OR(L34=$M$4,L34=$O$4),AND(NOT(ISBLANK($M$4)),NOT(ISBLANK(L34)),NOT(L34=0)))</formula>
    </cfRule>
    <cfRule type="cellIs" dxfId="482" priority="88" operator="equal">
      <formula>0</formula>
    </cfRule>
  </conditionalFormatting>
  <conditionalFormatting sqref="D34">
    <cfRule type="expression" dxfId="481" priority="73">
      <formula>AND(OR(D34=$M$10,D34=$O$10),AND(NOT(ISBLANK($M$10)),NOT(ISBLANK(D34)),NOT(D34=0)))</formula>
    </cfRule>
    <cfRule type="expression" dxfId="480" priority="74">
      <formula>AND(OR(D34=$M$9,D34=$O$9),AND(NOT(ISBLANK($M$9)),NOT(ISBLANK(D34)),NOT(D34=0)))</formula>
    </cfRule>
    <cfRule type="expression" dxfId="479" priority="75">
      <formula>AND(OR(D34=$M$8,D34=$O$8),AND(NOT(ISBLANK($M$8)),NOT(ISBLANK(D34)),NOT(D34=0)))</formula>
    </cfRule>
    <cfRule type="expression" dxfId="478" priority="76">
      <formula>AND(OR(D34=$M$7,D34=$O$7),AND(NOT(ISBLANK($M$7)),NOT(ISBLANK(D34)),NOT(D34=0)))</formula>
    </cfRule>
    <cfRule type="expression" dxfId="477" priority="77">
      <formula>AND(OR(D34=$M$6,D34=$O$6),AND(NOT(ISBLANK($M$6)),NOT(ISBLANK(D34)),NOT(D34=0)))</formula>
    </cfRule>
    <cfRule type="expression" dxfId="476" priority="78">
      <formula>AND(OR(D34=$M$5,D34=$O$5),AND(NOT(ISBLANK($M$5)),NOT(ISBLANK(D34)),NOT(D34=0)))</formula>
    </cfRule>
    <cfRule type="expression" dxfId="475" priority="79">
      <formula>AND(OR(D34=$M$4,D34=$O$4),AND(NOT(ISBLANK($M$4)),NOT(ISBLANK(D34)),NOT(D34=0)))</formula>
    </cfRule>
    <cfRule type="cellIs" dxfId="474" priority="80" operator="equal">
      <formula>0</formula>
    </cfRule>
  </conditionalFormatting>
  <conditionalFormatting sqref="E37:I37 K37 M37:Q37 P36:Q36">
    <cfRule type="expression" dxfId="473" priority="65">
      <formula>AND(OR(E36=$M$10,E36=$O$10),AND(NOT(ISBLANK($M$10)),NOT(ISBLANK(E36)),NOT(E36=0)))</formula>
    </cfRule>
    <cfRule type="expression" dxfId="472" priority="66">
      <formula>AND(OR(E36=$M$9,E36=$O$9),AND(NOT(ISBLANK($M$9)),NOT(ISBLANK(E36)),NOT(E36=0)))</formula>
    </cfRule>
    <cfRule type="expression" dxfId="471" priority="67">
      <formula>AND(OR(E36=$M$8,E36=$O$8),AND(NOT(ISBLANK($M$8)),NOT(ISBLANK(E36)),NOT(E36=0)))</formula>
    </cfRule>
    <cfRule type="expression" dxfId="470" priority="68">
      <formula>AND(OR(E36=$M$7,E36=$O$7),AND(NOT(ISBLANK($M$7)),NOT(ISBLANK(E36)),NOT(E36=0)))</formula>
    </cfRule>
    <cfRule type="expression" dxfId="469" priority="69">
      <formula>AND(OR(E36=$M$6,E36=$O$6),AND(NOT(ISBLANK($M$6)),NOT(ISBLANK(E36)),NOT(E36=0)))</formula>
    </cfRule>
    <cfRule type="expression" dxfId="468" priority="70">
      <formula>AND(OR(E36=$M$5,E36=$O$5),AND(NOT(ISBLANK($M$5)),NOT(ISBLANK(E36)),NOT(E36=0)))</formula>
    </cfRule>
    <cfRule type="expression" dxfId="467" priority="71">
      <formula>AND(OR(E36=$M$4,E36=$O$4),AND(NOT(ISBLANK($M$4)),NOT(ISBLANK(E36)),NOT(E36=0)))</formula>
    </cfRule>
    <cfRule type="cellIs" dxfId="466" priority="72" operator="equal">
      <formula>0</formula>
    </cfRule>
  </conditionalFormatting>
  <conditionalFormatting sqref="M36:O36">
    <cfRule type="expression" dxfId="465" priority="57">
      <formula>AND(OR(M36=$M$10,M36=$O$10),AND(NOT(ISBLANK($M$10)),NOT(ISBLANK(M36)),NOT(M36=0)))</formula>
    </cfRule>
    <cfRule type="expression" dxfId="464" priority="58">
      <formula>AND(OR(M36=$M$9,M36=$O$9),AND(NOT(ISBLANK($M$9)),NOT(ISBLANK(M36)),NOT(M36=0)))</formula>
    </cfRule>
    <cfRule type="expression" dxfId="463" priority="59">
      <formula>AND(OR(M36=$M$8,M36=$O$8),AND(NOT(ISBLANK($M$8)),NOT(ISBLANK(M36)),NOT(M36=0)))</formula>
    </cfRule>
    <cfRule type="expression" dxfId="462" priority="60">
      <formula>AND(OR(M36=$M$7,M36=$O$7),AND(NOT(ISBLANK($M$7)),NOT(ISBLANK(M36)),NOT(M36=0)))</formula>
    </cfRule>
    <cfRule type="expression" dxfId="461" priority="61">
      <formula>AND(OR(M36=$M$6,M36=$O$6),AND(NOT(ISBLANK($M$6)),NOT(ISBLANK(M36)),NOT(M36=0)))</formula>
    </cfRule>
    <cfRule type="expression" dxfId="460" priority="62">
      <formula>AND(OR(M36=$M$5,M36=$O$5),AND(NOT(ISBLANK($M$5)),NOT(ISBLANK(M36)),NOT(M36=0)))</formula>
    </cfRule>
    <cfRule type="expression" dxfId="459" priority="63">
      <formula>AND(OR(M36=$M$4,M36=$O$4),AND(NOT(ISBLANK($M$4)),NOT(ISBLANK(M36)),NOT(M36=0)))</formula>
    </cfRule>
    <cfRule type="cellIs" dxfId="458" priority="64" operator="equal">
      <formula>0</formula>
    </cfRule>
  </conditionalFormatting>
  <conditionalFormatting sqref="J36:J37">
    <cfRule type="expression" dxfId="457" priority="49">
      <formula>AND(OR(J36=$M$10,J36=$O$10),AND(NOT(ISBLANK($M$10)),NOT(ISBLANK(J36)),NOT(J36=0)))</formula>
    </cfRule>
    <cfRule type="expression" dxfId="456" priority="50">
      <formula>AND(OR(J36=$M$9,J36=$O$9),AND(NOT(ISBLANK($M$9)),NOT(ISBLANK(J36)),NOT(J36=0)))</formula>
    </cfRule>
    <cfRule type="expression" dxfId="455" priority="51">
      <formula>AND(OR(J36=$M$8,J36=$O$8),AND(NOT(ISBLANK($M$8)),NOT(ISBLANK(J36)),NOT(J36=0)))</formula>
    </cfRule>
    <cfRule type="expression" dxfId="454" priority="52">
      <formula>AND(OR(J36=$M$7,J36=$O$7),AND(NOT(ISBLANK($M$7)),NOT(ISBLANK(J36)),NOT(J36=0)))</formula>
    </cfRule>
    <cfRule type="expression" dxfId="453" priority="53">
      <formula>AND(OR(J36=$M$6,J36=$O$6),AND(NOT(ISBLANK($M$6)),NOT(ISBLANK(J36)),NOT(J36=0)))</formula>
    </cfRule>
    <cfRule type="expression" dxfId="452" priority="54">
      <formula>AND(OR(J36=$M$5,J36=$O$5),AND(NOT(ISBLANK($M$5)),NOT(ISBLANK(J36)),NOT(J36=0)))</formula>
    </cfRule>
    <cfRule type="expression" dxfId="451" priority="55">
      <formula>AND(OR(J36=$M$4,J36=$O$4),AND(NOT(ISBLANK($M$4)),NOT(ISBLANK(J36)),NOT(J36=0)))</formula>
    </cfRule>
    <cfRule type="cellIs" dxfId="450" priority="56" operator="equal">
      <formula>0</formula>
    </cfRule>
  </conditionalFormatting>
  <conditionalFormatting sqref="L36">
    <cfRule type="expression" dxfId="449" priority="41">
      <formula>AND(OR(L36=$M$10,L36=$O$10),AND(NOT(ISBLANK($M$10)),NOT(ISBLANK(L36)),NOT(L36=0)))</formula>
    </cfRule>
    <cfRule type="expression" dxfId="448" priority="42">
      <formula>AND(OR(L36=$M$9,L36=$O$9),AND(NOT(ISBLANK($M$9)),NOT(ISBLANK(L36)),NOT(L36=0)))</formula>
    </cfRule>
    <cfRule type="expression" dxfId="447" priority="43">
      <formula>AND(OR(L36=$M$8,L36=$O$8),AND(NOT(ISBLANK($M$8)),NOT(ISBLANK(L36)),NOT(L36=0)))</formula>
    </cfRule>
    <cfRule type="expression" dxfId="446" priority="44">
      <formula>AND(OR(L36=$M$7,L36=$O$7),AND(NOT(ISBLANK($M$7)),NOT(ISBLANK(L36)),NOT(L36=0)))</formula>
    </cfRule>
    <cfRule type="expression" dxfId="445" priority="45">
      <formula>AND(OR(L36=$M$6,L36=$O$6),AND(NOT(ISBLANK($M$6)),NOT(ISBLANK(L36)),NOT(L36=0)))</formula>
    </cfRule>
    <cfRule type="expression" dxfId="444" priority="46">
      <formula>AND(OR(L36=$M$5,L36=$O$5),AND(NOT(ISBLANK($M$5)),NOT(ISBLANK(L36)),NOT(L36=0)))</formula>
    </cfRule>
    <cfRule type="expression" dxfId="443" priority="47">
      <formula>AND(OR(L36=$M$4,L36=$O$4),AND(NOT(ISBLANK($M$4)),NOT(ISBLANK(L36)),NOT(L36=0)))</formula>
    </cfRule>
    <cfRule type="cellIs" dxfId="442" priority="48" operator="equal">
      <formula>0</formula>
    </cfRule>
  </conditionalFormatting>
  <conditionalFormatting sqref="D36">
    <cfRule type="expression" dxfId="441" priority="33">
      <formula>AND(OR(D36=$M$10,D36=$O$10),AND(NOT(ISBLANK($M$10)),NOT(ISBLANK(D36)),NOT(D36=0)))</formula>
    </cfRule>
    <cfRule type="expression" dxfId="440" priority="34">
      <formula>AND(OR(D36=$M$9,D36=$O$9),AND(NOT(ISBLANK($M$9)),NOT(ISBLANK(D36)),NOT(D36=0)))</formula>
    </cfRule>
    <cfRule type="expression" dxfId="439" priority="35">
      <formula>AND(OR(D36=$M$8,D36=$O$8),AND(NOT(ISBLANK($M$8)),NOT(ISBLANK(D36)),NOT(D36=0)))</formula>
    </cfRule>
    <cfRule type="expression" dxfId="438" priority="36">
      <formula>AND(OR(D36=$M$7,D36=$O$7),AND(NOT(ISBLANK($M$7)),NOT(ISBLANK(D36)),NOT(D36=0)))</formula>
    </cfRule>
    <cfRule type="expression" dxfId="437" priority="37">
      <formula>AND(OR(D36=$M$6,D36=$O$6),AND(NOT(ISBLANK($M$6)),NOT(ISBLANK(D36)),NOT(D36=0)))</formula>
    </cfRule>
    <cfRule type="expression" dxfId="436" priority="38">
      <formula>AND(OR(D36=$M$5,D36=$O$5),AND(NOT(ISBLANK($M$5)),NOT(ISBLANK(D36)),NOT(D36=0)))</formula>
    </cfRule>
    <cfRule type="expression" dxfId="435" priority="39">
      <formula>AND(OR(D36=$M$4,D36=$O$4),AND(NOT(ISBLANK($M$4)),NOT(ISBLANK(D36)),NOT(D36=0)))</formula>
    </cfRule>
    <cfRule type="cellIs" dxfId="434" priority="40" operator="equal">
      <formula>0</formula>
    </cfRule>
  </conditionalFormatting>
  <conditionalFormatting sqref="D37">
    <cfRule type="expression" dxfId="433" priority="25">
      <formula>AND(OR(D37=$M$10,D37=$O$10),AND(NOT(ISBLANK($M$10)),NOT(ISBLANK(D37)),NOT(D37=0)))</formula>
    </cfRule>
    <cfRule type="expression" dxfId="432" priority="26">
      <formula>AND(OR(D37=$M$9,D37=$O$9),AND(NOT(ISBLANK($M$9)),NOT(ISBLANK(D37)),NOT(D37=0)))</formula>
    </cfRule>
    <cfRule type="expression" dxfId="431" priority="27">
      <formula>AND(OR(D37=$M$8,D37=$O$8),AND(NOT(ISBLANK($M$8)),NOT(ISBLANK(D37)),NOT(D37=0)))</formula>
    </cfRule>
    <cfRule type="expression" dxfId="430" priority="28">
      <formula>AND(OR(D37=$M$7,D37=$O$7),AND(NOT(ISBLANK($M$7)),NOT(ISBLANK(D37)),NOT(D37=0)))</formula>
    </cfRule>
    <cfRule type="expression" dxfId="429" priority="29">
      <formula>AND(OR(D37=$M$6,D37=$O$6),AND(NOT(ISBLANK($M$6)),NOT(ISBLANK(D37)),NOT(D37=0)))</formula>
    </cfRule>
    <cfRule type="expression" dxfId="428" priority="30">
      <formula>AND(OR(D37=$M$5,D37=$O$5),AND(NOT(ISBLANK($M$5)),NOT(ISBLANK(D37)),NOT(D37=0)))</formula>
    </cfRule>
    <cfRule type="expression" dxfId="427" priority="31">
      <formula>AND(OR(D37=$M$4,D37=$O$4),AND(NOT(ISBLANK($M$4)),NOT(ISBLANK(D37)),NOT(D37=0)))</formula>
    </cfRule>
    <cfRule type="cellIs" dxfId="426" priority="32" operator="equal">
      <formula>0</formula>
    </cfRule>
  </conditionalFormatting>
  <conditionalFormatting sqref="M39:N39 P39:Q39">
    <cfRule type="expression" dxfId="425" priority="17">
      <formula>AND(OR(M39=$M$10,M39=$O$10),AND(NOT(ISBLANK($M$10)),NOT(ISBLANK(M39)),NOT(M39=0)))</formula>
    </cfRule>
    <cfRule type="expression" dxfId="424" priority="18">
      <formula>AND(OR(M39=$M$9,M39=$O$9),AND(NOT(ISBLANK($M$9)),NOT(ISBLANK(M39)),NOT(M39=0)))</formula>
    </cfRule>
    <cfRule type="expression" dxfId="423" priority="19">
      <formula>AND(OR(M39=$M$8,M39=$O$8),AND(NOT(ISBLANK($M$8)),NOT(ISBLANK(M39)),NOT(M39=0)))</formula>
    </cfRule>
    <cfRule type="expression" dxfId="422" priority="20">
      <formula>AND(OR(M39=$M$7,M39=$O$7),AND(NOT(ISBLANK($M$7)),NOT(ISBLANK(M39)),NOT(M39=0)))</formula>
    </cfRule>
    <cfRule type="expression" dxfId="421" priority="21">
      <formula>AND(OR(M39=$M$6,M39=$O$6),AND(NOT(ISBLANK($M$6)),NOT(ISBLANK(M39)),NOT(M39=0)))</formula>
    </cfRule>
    <cfRule type="expression" dxfId="420" priority="22">
      <formula>AND(OR(M39=$M$5,M39=$O$5),AND(NOT(ISBLANK($M$5)),NOT(ISBLANK(M39)),NOT(M39=0)))</formula>
    </cfRule>
    <cfRule type="expression" dxfId="419" priority="23">
      <formula>AND(OR(M39=$M$4,M39=$O$4),AND(NOT(ISBLANK($M$4)),NOT(ISBLANK(M39)),NOT(M39=0)))</formula>
    </cfRule>
    <cfRule type="cellIs" dxfId="418" priority="24" operator="equal">
      <formula>0</formula>
    </cfRule>
  </conditionalFormatting>
  <conditionalFormatting sqref="L39">
    <cfRule type="expression" dxfId="417" priority="9">
      <formula>AND(OR(L39=$M$10,L39=$O$10),AND(NOT(ISBLANK($M$10)),NOT(ISBLANK(L39)),NOT(L39=0)))</formula>
    </cfRule>
    <cfRule type="expression" dxfId="416" priority="10">
      <formula>AND(OR(L39=$M$9,L39=$O$9),AND(NOT(ISBLANK($M$9)),NOT(ISBLANK(L39)),NOT(L39=0)))</formula>
    </cfRule>
    <cfRule type="expression" dxfId="415" priority="11">
      <formula>AND(OR(L39=$M$8,L39=$O$8),AND(NOT(ISBLANK($M$8)),NOT(ISBLANK(L39)),NOT(L39=0)))</formula>
    </cfRule>
    <cfRule type="expression" dxfId="414" priority="12">
      <formula>AND(OR(L39=$M$7,L39=$O$7),AND(NOT(ISBLANK($M$7)),NOT(ISBLANK(L39)),NOT(L39=0)))</formula>
    </cfRule>
    <cfRule type="expression" dxfId="413" priority="13">
      <formula>AND(OR(L39=$M$6,L39=$O$6),AND(NOT(ISBLANK($M$6)),NOT(ISBLANK(L39)),NOT(L39=0)))</formula>
    </cfRule>
    <cfRule type="expression" dxfId="412" priority="14">
      <formula>AND(OR(L39=$M$5,L39=$O$5),AND(NOT(ISBLANK($M$5)),NOT(ISBLANK(L39)),NOT(L39=0)))</formula>
    </cfRule>
    <cfRule type="expression" dxfId="411" priority="15">
      <formula>AND(OR(L39=$M$4,L39=$O$4),AND(NOT(ISBLANK($M$4)),NOT(ISBLANK(L39)),NOT(L39=0)))</formula>
    </cfRule>
    <cfRule type="cellIs" dxfId="410" priority="16" operator="equal">
      <formula>0</formula>
    </cfRule>
  </conditionalFormatting>
  <conditionalFormatting sqref="O39">
    <cfRule type="expression" dxfId="409" priority="1">
      <formula>AND(OR(O39=$M$10,O39=$O$10),AND(NOT(ISBLANK($M$10)),NOT(ISBLANK(O39)),NOT(O39=0)))</formula>
    </cfRule>
    <cfRule type="expression" dxfId="408" priority="2">
      <formula>AND(OR(O39=$M$9,O39=$O$9),AND(NOT(ISBLANK($M$9)),NOT(ISBLANK(O39)),NOT(O39=0)))</formula>
    </cfRule>
    <cfRule type="expression" dxfId="407" priority="3">
      <formula>AND(OR(O39=$M$8,O39=$O$8),AND(NOT(ISBLANK($M$8)),NOT(ISBLANK(O39)),NOT(O39=0)))</formula>
    </cfRule>
    <cfRule type="expression" dxfId="406" priority="4">
      <formula>AND(OR(O39=$M$7,O39=$O$7),AND(NOT(ISBLANK($M$7)),NOT(ISBLANK(O39)),NOT(O39=0)))</formula>
    </cfRule>
    <cfRule type="expression" dxfId="405" priority="5">
      <formula>AND(OR(O39=$M$6,O39=$O$6),AND(NOT(ISBLANK($M$6)),NOT(ISBLANK(O39)),NOT(O39=0)))</formula>
    </cfRule>
    <cfRule type="expression" dxfId="404" priority="6">
      <formula>AND(OR(O39=$M$5,O39=$O$5),AND(NOT(ISBLANK($M$5)),NOT(ISBLANK(O39)),NOT(O39=0)))</formula>
    </cfRule>
    <cfRule type="expression" dxfId="403" priority="7">
      <formula>AND(OR(O39=$M$4,O39=$O$4),AND(NOT(ISBLANK($M$4)),NOT(ISBLANK(O39)),NOT(O39=0)))</formula>
    </cfRule>
    <cfRule type="cellIs" dxfId="402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zoomScale="80" zoomScaleNormal="80" workbookViewId="0">
      <selection sqref="A1:P1"/>
    </sheetView>
  </sheetViews>
  <sheetFormatPr baseColWidth="10" defaultColWidth="11.42578125" defaultRowHeight="12.75" x14ac:dyDescent="0.2"/>
  <cols>
    <col min="1" max="1" width="8.85546875" style="256" customWidth="1"/>
    <col min="2" max="9" width="17.42578125" style="256" customWidth="1"/>
    <col min="10" max="11" width="18.140625" style="256" customWidth="1"/>
    <col min="12" max="12" width="4.5703125" style="256" customWidth="1"/>
    <col min="13" max="13" width="5.28515625" style="256" customWidth="1"/>
    <col min="14" max="15" width="15.140625" style="256" customWidth="1"/>
    <col min="16" max="16" width="4.7109375" style="256" customWidth="1"/>
    <col min="17" max="16384" width="11.42578125" style="256"/>
  </cols>
  <sheetData>
    <row r="1" spans="1:16" ht="20.25" x14ac:dyDescent="0.3">
      <c r="A1" s="645" t="s">
        <v>283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</row>
    <row r="3" spans="1:16" ht="13.5" thickBot="1" x14ac:dyDescent="0.25">
      <c r="A3" s="257" t="s">
        <v>0</v>
      </c>
      <c r="B3" s="258">
        <v>42</v>
      </c>
      <c r="C3" s="258">
        <f>+B3+1</f>
        <v>43</v>
      </c>
      <c r="D3" s="258">
        <f t="shared" ref="D3:I3" si="0">+C3+1</f>
        <v>44</v>
      </c>
      <c r="E3" s="258">
        <f t="shared" si="0"/>
        <v>45</v>
      </c>
      <c r="F3" s="258">
        <f t="shared" si="0"/>
        <v>46</v>
      </c>
      <c r="G3" s="258">
        <f t="shared" si="0"/>
        <v>47</v>
      </c>
      <c r="H3" s="258">
        <f t="shared" si="0"/>
        <v>48</v>
      </c>
      <c r="I3" s="258">
        <f t="shared" si="0"/>
        <v>49</v>
      </c>
      <c r="J3" s="259"/>
      <c r="M3" s="260" t="s">
        <v>455</v>
      </c>
    </row>
    <row r="4" spans="1:16" ht="14.25" thickTop="1" thickBot="1" x14ac:dyDescent="0.25">
      <c r="A4" s="261">
        <v>0.54166666666666663</v>
      </c>
      <c r="B4" s="262" t="s">
        <v>12</v>
      </c>
      <c r="C4" s="262" t="s">
        <v>13</v>
      </c>
      <c r="D4" s="262" t="s">
        <v>456</v>
      </c>
      <c r="E4" s="262" t="s">
        <v>457</v>
      </c>
      <c r="F4" s="262" t="s">
        <v>458</v>
      </c>
      <c r="G4" s="262" t="s">
        <v>459</v>
      </c>
      <c r="H4" s="262" t="s">
        <v>460</v>
      </c>
      <c r="I4" s="262" t="s">
        <v>461</v>
      </c>
      <c r="J4" s="263" t="s">
        <v>7</v>
      </c>
      <c r="M4" s="264" t="s">
        <v>12</v>
      </c>
      <c r="N4" s="188"/>
      <c r="O4" s="188"/>
      <c r="P4" s="188"/>
    </row>
    <row r="5" spans="1:16" x14ac:dyDescent="0.2">
      <c r="A5" s="265">
        <v>0.55555555555555558</v>
      </c>
      <c r="B5" s="266" t="s">
        <v>762</v>
      </c>
      <c r="C5" s="266" t="s">
        <v>762</v>
      </c>
      <c r="D5" s="266" t="s">
        <v>762</v>
      </c>
      <c r="E5" s="266" t="s">
        <v>762</v>
      </c>
      <c r="F5" s="266" t="s">
        <v>762</v>
      </c>
      <c r="G5" s="266" t="s">
        <v>762</v>
      </c>
      <c r="H5" s="267" t="s">
        <v>762</v>
      </c>
      <c r="I5" s="268" t="s">
        <v>762</v>
      </c>
      <c r="J5" s="266"/>
      <c r="M5" s="269">
        <v>1</v>
      </c>
      <c r="N5" s="270" t="s">
        <v>463</v>
      </c>
      <c r="O5" s="271" t="s">
        <v>304</v>
      </c>
      <c r="P5" s="272" t="s">
        <v>464</v>
      </c>
    </row>
    <row r="6" spans="1:16" x14ac:dyDescent="0.2">
      <c r="A6" s="261">
        <v>0.56944444444444442</v>
      </c>
      <c r="B6" s="266"/>
      <c r="C6" s="266"/>
      <c r="D6" s="266"/>
      <c r="E6" s="266"/>
      <c r="F6" s="266"/>
      <c r="G6" s="266"/>
      <c r="H6" s="266"/>
      <c r="I6" s="273"/>
      <c r="J6" s="266"/>
      <c r="M6" s="274">
        <v>2</v>
      </c>
      <c r="N6" s="275" t="s">
        <v>465</v>
      </c>
      <c r="O6" s="276" t="s">
        <v>466</v>
      </c>
      <c r="P6" s="277" t="s">
        <v>467</v>
      </c>
    </row>
    <row r="7" spans="1:16" x14ac:dyDescent="0.2">
      <c r="A7" s="265">
        <v>0.59027777777777779</v>
      </c>
      <c r="B7" s="646" t="s">
        <v>468</v>
      </c>
      <c r="C7" s="646"/>
      <c r="D7" s="646"/>
      <c r="E7" s="646"/>
      <c r="F7" s="646"/>
      <c r="G7" s="646"/>
      <c r="H7" s="646"/>
      <c r="I7" s="646"/>
      <c r="M7" s="274">
        <v>3</v>
      </c>
      <c r="N7" s="275" t="s">
        <v>766</v>
      </c>
      <c r="O7" s="276" t="s">
        <v>469</v>
      </c>
      <c r="P7" s="277" t="s">
        <v>470</v>
      </c>
    </row>
    <row r="8" spans="1:16" x14ac:dyDescent="0.2">
      <c r="A8" s="261">
        <v>0.60416666666666663</v>
      </c>
      <c r="B8" s="646" t="s">
        <v>471</v>
      </c>
      <c r="C8" s="646"/>
      <c r="D8" s="646"/>
      <c r="E8" s="646"/>
      <c r="F8" s="646"/>
      <c r="G8" s="646"/>
      <c r="H8" s="646"/>
      <c r="I8" s="646"/>
      <c r="M8" s="274">
        <v>4</v>
      </c>
      <c r="N8" s="275" t="s">
        <v>472</v>
      </c>
      <c r="O8" s="278" t="s">
        <v>473</v>
      </c>
      <c r="P8" s="277" t="s">
        <v>474</v>
      </c>
    </row>
    <row r="9" spans="1:16" x14ac:dyDescent="0.2">
      <c r="A9" s="265">
        <v>0.61805555555555558</v>
      </c>
      <c r="B9" s="266"/>
      <c r="C9" s="266"/>
      <c r="D9" s="266"/>
      <c r="G9" s="279"/>
      <c r="H9" s="279"/>
      <c r="I9" s="279"/>
      <c r="M9" s="274">
        <v>5</v>
      </c>
      <c r="N9" s="280" t="s">
        <v>475</v>
      </c>
      <c r="O9" s="278" t="s">
        <v>476</v>
      </c>
      <c r="P9" s="281" t="s">
        <v>477</v>
      </c>
    </row>
    <row r="10" spans="1:16" ht="13.5" thickBot="1" x14ac:dyDescent="0.25">
      <c r="A10" s="261">
        <v>0.63888888888888895</v>
      </c>
      <c r="B10" s="266"/>
      <c r="C10" s="266"/>
      <c r="D10" s="266"/>
      <c r="G10" s="279"/>
      <c r="H10" s="279"/>
      <c r="I10" s="279"/>
      <c r="M10" s="282">
        <v>6</v>
      </c>
      <c r="N10" s="283" t="s">
        <v>478</v>
      </c>
      <c r="O10" s="284"/>
      <c r="P10" s="285"/>
    </row>
    <row r="11" spans="1:16" ht="13.5" thickBot="1" x14ac:dyDescent="0.25">
      <c r="A11" s="265">
        <v>0.65277777777777779</v>
      </c>
      <c r="B11" s="266"/>
      <c r="C11" s="266"/>
      <c r="D11" s="266"/>
      <c r="G11" s="279"/>
      <c r="H11" s="279"/>
      <c r="I11" s="279"/>
      <c r="M11" s="286" t="s">
        <v>13</v>
      </c>
      <c r="N11" s="188"/>
      <c r="O11" s="188"/>
      <c r="P11" s="188"/>
    </row>
    <row r="12" spans="1:16" x14ac:dyDescent="0.2">
      <c r="A12" s="261">
        <v>0.66666666666666663</v>
      </c>
      <c r="B12" s="266"/>
      <c r="C12" s="266"/>
      <c r="D12" s="266"/>
      <c r="M12" s="269">
        <v>1</v>
      </c>
      <c r="N12" s="287" t="s">
        <v>479</v>
      </c>
      <c r="O12" s="288" t="s">
        <v>480</v>
      </c>
      <c r="P12" s="289" t="s">
        <v>474</v>
      </c>
    </row>
    <row r="13" spans="1:16" x14ac:dyDescent="0.2">
      <c r="A13" s="265">
        <v>0.6875</v>
      </c>
      <c r="B13" s="266"/>
      <c r="C13" s="266"/>
      <c r="D13" s="266"/>
      <c r="E13" s="266"/>
      <c r="F13" s="266"/>
      <c r="G13" s="266"/>
      <c r="H13" s="266"/>
      <c r="I13" s="266"/>
      <c r="J13" s="256" t="s">
        <v>481</v>
      </c>
      <c r="M13" s="274">
        <v>2</v>
      </c>
      <c r="N13" s="280" t="s">
        <v>482</v>
      </c>
      <c r="O13" s="278" t="s">
        <v>140</v>
      </c>
      <c r="P13" s="281" t="s">
        <v>467</v>
      </c>
    </row>
    <row r="14" spans="1:16" x14ac:dyDescent="0.2">
      <c r="A14" s="261">
        <v>0.70138888888888884</v>
      </c>
      <c r="B14" s="266"/>
      <c r="C14" s="266"/>
      <c r="D14" s="266"/>
      <c r="E14" s="266"/>
      <c r="M14" s="290">
        <v>3</v>
      </c>
      <c r="N14" s="280" t="s">
        <v>268</v>
      </c>
      <c r="O14" s="278" t="s">
        <v>483</v>
      </c>
      <c r="P14" s="281" t="s">
        <v>16</v>
      </c>
    </row>
    <row r="15" spans="1:16" x14ac:dyDescent="0.2">
      <c r="A15" s="265">
        <v>0.71527777777777779</v>
      </c>
      <c r="B15" s="646" t="s">
        <v>484</v>
      </c>
      <c r="C15" s="646"/>
      <c r="D15" s="646"/>
      <c r="E15" s="646"/>
      <c r="F15" s="646"/>
      <c r="G15" s="646"/>
      <c r="H15" s="646"/>
      <c r="I15" s="646"/>
      <c r="J15" s="291"/>
      <c r="M15" s="290">
        <v>4</v>
      </c>
      <c r="N15" s="280" t="s">
        <v>485</v>
      </c>
      <c r="O15" s="278" t="s">
        <v>486</v>
      </c>
      <c r="P15" s="281" t="s">
        <v>464</v>
      </c>
    </row>
    <row r="16" spans="1:16" x14ac:dyDescent="0.2">
      <c r="A16" s="261">
        <v>0.73611111111111116</v>
      </c>
      <c r="B16" s="647" t="s">
        <v>487</v>
      </c>
      <c r="C16" s="647"/>
      <c r="D16" s="647"/>
      <c r="E16" s="647"/>
      <c r="F16" s="647"/>
      <c r="G16" s="647"/>
      <c r="H16" s="647"/>
      <c r="I16" s="647"/>
      <c r="M16" s="274">
        <v>5</v>
      </c>
      <c r="N16" s="280" t="s">
        <v>157</v>
      </c>
      <c r="O16" s="278" t="s">
        <v>488</v>
      </c>
      <c r="P16" s="281" t="s">
        <v>477</v>
      </c>
    </row>
    <row r="17" spans="1:16" ht="13.5" thickBot="1" x14ac:dyDescent="0.25">
      <c r="A17" s="265">
        <v>0.75</v>
      </c>
      <c r="B17" s="643" t="s">
        <v>489</v>
      </c>
      <c r="C17" s="643"/>
      <c r="D17" s="643"/>
      <c r="E17" s="644" t="s">
        <v>490</v>
      </c>
      <c r="F17" s="644"/>
      <c r="G17" s="644"/>
      <c r="H17" s="292" t="s">
        <v>491</v>
      </c>
      <c r="I17" s="292" t="s">
        <v>492</v>
      </c>
      <c r="J17" s="266"/>
      <c r="M17" s="282">
        <v>6</v>
      </c>
      <c r="N17" s="283" t="s">
        <v>478</v>
      </c>
      <c r="O17" s="284"/>
      <c r="P17" s="293"/>
    </row>
    <row r="18" spans="1:16" ht="13.5" thickBot="1" x14ac:dyDescent="0.25">
      <c r="A18" s="261">
        <v>0.76388888888888884</v>
      </c>
      <c r="B18" s="294"/>
      <c r="C18" s="295" t="s">
        <v>493</v>
      </c>
      <c r="D18" s="296"/>
      <c r="E18" s="297"/>
      <c r="F18" s="298" t="s">
        <v>493</v>
      </c>
      <c r="G18" s="297"/>
      <c r="H18" s="292" t="s">
        <v>494</v>
      </c>
      <c r="I18" s="292" t="s">
        <v>494</v>
      </c>
      <c r="M18" s="264" t="s">
        <v>456</v>
      </c>
      <c r="N18" s="188"/>
      <c r="O18" s="188"/>
      <c r="P18" s="188"/>
    </row>
    <row r="19" spans="1:16" x14ac:dyDescent="0.2">
      <c r="A19" s="265">
        <v>0.78472222222222221</v>
      </c>
      <c r="B19" s="299"/>
      <c r="C19" s="299"/>
      <c r="D19" s="299"/>
      <c r="E19" s="300"/>
      <c r="F19" s="300"/>
      <c r="G19" s="300"/>
      <c r="H19" s="301"/>
      <c r="I19" s="301"/>
      <c r="M19" s="269">
        <v>1</v>
      </c>
      <c r="N19" s="287" t="s">
        <v>495</v>
      </c>
      <c r="O19" s="288" t="s">
        <v>284</v>
      </c>
      <c r="P19" s="289" t="s">
        <v>470</v>
      </c>
    </row>
    <row r="20" spans="1:16" x14ac:dyDescent="0.2">
      <c r="A20" s="261">
        <v>0.79861111111111116</v>
      </c>
      <c r="B20" s="302"/>
      <c r="C20" s="302"/>
      <c r="D20" s="302"/>
      <c r="E20" s="303"/>
      <c r="F20" s="304"/>
      <c r="G20" s="305"/>
      <c r="H20" s="306"/>
      <c r="I20" s="306"/>
      <c r="M20" s="274">
        <v>2</v>
      </c>
      <c r="N20" s="280" t="s">
        <v>496</v>
      </c>
      <c r="O20" s="278" t="s">
        <v>38</v>
      </c>
      <c r="P20" s="281" t="s">
        <v>467</v>
      </c>
    </row>
    <row r="21" spans="1:16" x14ac:dyDescent="0.2">
      <c r="A21" s="261">
        <v>0.8125</v>
      </c>
      <c r="B21" s="262"/>
      <c r="C21" s="262"/>
      <c r="D21" s="262"/>
      <c r="E21" s="262"/>
      <c r="F21" s="307"/>
      <c r="G21" s="253"/>
      <c r="H21" s="253"/>
      <c r="I21" s="253"/>
      <c r="M21" s="274">
        <v>3</v>
      </c>
      <c r="N21" s="280" t="s">
        <v>497</v>
      </c>
      <c r="O21" s="278" t="s">
        <v>319</v>
      </c>
      <c r="P21" s="281" t="s">
        <v>464</v>
      </c>
    </row>
    <row r="22" spans="1:16" ht="13.5" thickBot="1" x14ac:dyDescent="0.25">
      <c r="A22" s="308">
        <v>0.83333333333333337</v>
      </c>
      <c r="B22" s="309"/>
      <c r="C22" s="309"/>
      <c r="D22" s="309"/>
      <c r="E22" s="309"/>
      <c r="F22" s="259"/>
      <c r="G22" s="310"/>
      <c r="H22" s="310"/>
      <c r="I22" s="310"/>
      <c r="J22" s="310"/>
      <c r="M22" s="274">
        <v>4</v>
      </c>
      <c r="N22" s="280" t="s">
        <v>498</v>
      </c>
      <c r="O22" s="278" t="s">
        <v>72</v>
      </c>
      <c r="P22" s="281" t="s">
        <v>16</v>
      </c>
    </row>
    <row r="23" spans="1:16" ht="13.5" thickTop="1" x14ac:dyDescent="0.2">
      <c r="A23" s="265">
        <v>0.375</v>
      </c>
      <c r="B23" s="311"/>
      <c r="C23" s="311"/>
      <c r="D23" s="311"/>
      <c r="E23" s="297"/>
      <c r="F23" s="312"/>
      <c r="G23" s="297"/>
      <c r="H23" s="313"/>
      <c r="I23" s="313"/>
      <c r="J23" s="314" t="s">
        <v>8</v>
      </c>
      <c r="M23" s="274">
        <v>5</v>
      </c>
      <c r="N23" s="280" t="s">
        <v>499</v>
      </c>
      <c r="O23" s="278" t="s">
        <v>51</v>
      </c>
      <c r="P23" s="281" t="s">
        <v>500</v>
      </c>
    </row>
    <row r="24" spans="1:16" ht="13.5" thickBot="1" x14ac:dyDescent="0.25">
      <c r="A24" s="265">
        <v>0.3888888888888889</v>
      </c>
      <c r="B24" s="311"/>
      <c r="C24" s="311"/>
      <c r="D24" s="311"/>
      <c r="E24" s="297"/>
      <c r="F24" s="312"/>
      <c r="G24" s="297"/>
      <c r="H24" s="313"/>
      <c r="I24" s="313"/>
      <c r="M24" s="282">
        <v>6</v>
      </c>
      <c r="N24" s="283" t="s">
        <v>478</v>
      </c>
      <c r="O24" s="284"/>
      <c r="P24" s="293"/>
    </row>
    <row r="25" spans="1:16" ht="13.5" thickBot="1" x14ac:dyDescent="0.25">
      <c r="A25" s="265">
        <v>0.40277777777777773</v>
      </c>
      <c r="B25" s="302"/>
      <c r="C25" s="302"/>
      <c r="D25" s="302"/>
      <c r="E25" s="297"/>
      <c r="F25" s="312"/>
      <c r="G25" s="297"/>
      <c r="H25" s="633" t="s">
        <v>503</v>
      </c>
      <c r="I25" s="633"/>
      <c r="M25" s="286" t="s">
        <v>457</v>
      </c>
      <c r="N25" s="188"/>
      <c r="O25" s="188"/>
      <c r="P25" s="188"/>
    </row>
    <row r="26" spans="1:16" x14ac:dyDescent="0.2">
      <c r="A26" s="265">
        <v>0.4236111111111111</v>
      </c>
      <c r="B26" s="302"/>
      <c r="C26" s="302"/>
      <c r="D26" s="302"/>
      <c r="E26" s="303"/>
      <c r="F26" s="304"/>
      <c r="G26" s="297"/>
      <c r="H26" s="313"/>
      <c r="I26" s="313"/>
      <c r="M26" s="269">
        <v>1</v>
      </c>
      <c r="N26" s="287" t="s">
        <v>501</v>
      </c>
      <c r="O26" s="288" t="s">
        <v>502</v>
      </c>
      <c r="P26" s="289" t="s">
        <v>464</v>
      </c>
    </row>
    <row r="27" spans="1:16" x14ac:dyDescent="0.2">
      <c r="A27" s="265">
        <v>0.4375</v>
      </c>
      <c r="B27" s="315"/>
      <c r="C27" s="315"/>
      <c r="D27" s="315"/>
      <c r="E27" s="298"/>
      <c r="F27" s="298"/>
      <c r="G27" s="316"/>
      <c r="H27" s="320"/>
      <c r="I27" s="320"/>
      <c r="J27" s="317"/>
      <c r="M27" s="274">
        <v>2</v>
      </c>
      <c r="N27" s="280" t="s">
        <v>504</v>
      </c>
      <c r="O27" s="278" t="s">
        <v>35</v>
      </c>
      <c r="P27" s="281" t="s">
        <v>467</v>
      </c>
    </row>
    <row r="28" spans="1:16" x14ac:dyDescent="0.2">
      <c r="A28" s="265">
        <v>0.4513888888888889</v>
      </c>
      <c r="B28" s="296"/>
      <c r="C28" s="318"/>
      <c r="D28" s="319"/>
      <c r="E28" s="316"/>
      <c r="F28" s="316" t="s">
        <v>505</v>
      </c>
      <c r="G28" s="316"/>
      <c r="H28" s="320"/>
      <c r="I28" s="320"/>
      <c r="J28" s="317"/>
      <c r="M28" s="290">
        <v>3</v>
      </c>
      <c r="N28" s="280" t="s">
        <v>478</v>
      </c>
      <c r="O28" s="278"/>
      <c r="P28" s="281"/>
    </row>
    <row r="29" spans="1:16" x14ac:dyDescent="0.2">
      <c r="A29" s="265">
        <v>0.47222222222222227</v>
      </c>
      <c r="B29" s="321"/>
      <c r="C29" s="322"/>
      <c r="D29" s="322"/>
      <c r="E29" s="323"/>
      <c r="F29" s="324" t="s">
        <v>503</v>
      </c>
      <c r="G29" s="323"/>
      <c r="J29" s="317"/>
      <c r="M29" s="290">
        <v>4</v>
      </c>
      <c r="N29" s="280" t="s">
        <v>506</v>
      </c>
      <c r="O29" s="278" t="s">
        <v>507</v>
      </c>
      <c r="P29" s="281" t="s">
        <v>477</v>
      </c>
    </row>
    <row r="30" spans="1:16" x14ac:dyDescent="0.2">
      <c r="A30" s="265">
        <v>0.4861111111111111</v>
      </c>
      <c r="B30" s="325"/>
      <c r="C30" s="325"/>
      <c r="D30" s="325"/>
      <c r="E30" s="326"/>
      <c r="F30" s="327"/>
      <c r="G30" s="327"/>
      <c r="H30" s="574"/>
      <c r="I30" s="574"/>
      <c r="J30" s="317"/>
      <c r="M30" s="274">
        <v>5</v>
      </c>
      <c r="N30" s="280" t="s">
        <v>510</v>
      </c>
      <c r="O30" s="278" t="s">
        <v>511</v>
      </c>
      <c r="P30" s="281" t="s">
        <v>470</v>
      </c>
    </row>
    <row r="31" spans="1:16" ht="13.5" thickBot="1" x14ac:dyDescent="0.25">
      <c r="A31" s="265">
        <v>0.5</v>
      </c>
      <c r="B31" s="294"/>
      <c r="C31" s="315"/>
      <c r="D31" s="328"/>
      <c r="E31" s="329"/>
      <c r="F31" s="329"/>
      <c r="G31" s="329"/>
      <c r="H31" s="330"/>
      <c r="I31" s="330"/>
      <c r="J31" s="317"/>
      <c r="M31" s="282">
        <v>6</v>
      </c>
      <c r="N31" s="283" t="s">
        <v>512</v>
      </c>
      <c r="O31" s="331" t="s">
        <v>513</v>
      </c>
      <c r="P31" s="332" t="s">
        <v>464</v>
      </c>
    </row>
    <row r="32" spans="1:16" ht="13.5" thickBot="1" x14ac:dyDescent="0.25">
      <c r="A32" s="265">
        <v>0.52083333333333337</v>
      </c>
      <c r="B32" s="296"/>
      <c r="C32" s="333"/>
      <c r="D32" s="333"/>
      <c r="E32" s="334"/>
      <c r="F32" s="334"/>
      <c r="G32" s="327"/>
      <c r="H32" s="317"/>
      <c r="I32" s="317"/>
      <c r="J32" s="317"/>
      <c r="M32" s="286" t="s">
        <v>458</v>
      </c>
      <c r="N32" s="335"/>
      <c r="O32" s="335"/>
      <c r="P32" s="336"/>
    </row>
    <row r="33" spans="1:16" x14ac:dyDescent="0.2">
      <c r="A33" s="265">
        <v>0.53472222222222221</v>
      </c>
      <c r="B33" s="296"/>
      <c r="C33" s="333"/>
      <c r="D33" s="333"/>
      <c r="E33" s="334"/>
      <c r="F33" s="337" t="s">
        <v>514</v>
      </c>
      <c r="G33" s="327"/>
      <c r="H33" s="317"/>
      <c r="I33" s="317"/>
      <c r="J33" s="317"/>
      <c r="M33" s="269">
        <v>1</v>
      </c>
      <c r="N33" s="338" t="s">
        <v>515</v>
      </c>
      <c r="O33" s="339" t="s">
        <v>516</v>
      </c>
      <c r="P33" s="289" t="s">
        <v>470</v>
      </c>
    </row>
    <row r="34" spans="1:16" ht="13.5" thickBot="1" x14ac:dyDescent="0.25">
      <c r="A34" s="308">
        <v>0.54861111111111105</v>
      </c>
      <c r="B34" s="340"/>
      <c r="C34" s="340"/>
      <c r="D34" s="340"/>
      <c r="E34" s="340"/>
      <c r="F34" s="634"/>
      <c r="G34" s="634"/>
      <c r="H34" s="634"/>
      <c r="I34" s="634"/>
      <c r="J34" s="340"/>
      <c r="M34" s="274">
        <v>2</v>
      </c>
      <c r="N34" s="341" t="s">
        <v>485</v>
      </c>
      <c r="O34" s="342" t="s">
        <v>169</v>
      </c>
      <c r="P34" s="281" t="s">
        <v>464</v>
      </c>
    </row>
    <row r="35" spans="1:16" ht="13.5" thickTop="1" x14ac:dyDescent="0.2">
      <c r="M35" s="290">
        <v>3</v>
      </c>
      <c r="N35" s="341" t="s">
        <v>517</v>
      </c>
      <c r="O35" s="342" t="s">
        <v>518</v>
      </c>
      <c r="P35" s="281" t="s">
        <v>467</v>
      </c>
    </row>
    <row r="36" spans="1:16" ht="13.5" thickBot="1" x14ac:dyDescent="0.25">
      <c r="M36" s="290">
        <v>4</v>
      </c>
      <c r="N36" s="343" t="s">
        <v>519</v>
      </c>
      <c r="O36" s="344" t="s">
        <v>38</v>
      </c>
      <c r="P36" s="281" t="s">
        <v>509</v>
      </c>
    </row>
    <row r="37" spans="1:16" ht="15.75" customHeight="1" thickBot="1" x14ac:dyDescent="0.25">
      <c r="B37" s="635" t="s">
        <v>520</v>
      </c>
      <c r="C37" s="636"/>
      <c r="D37" s="636"/>
      <c r="E37" s="636"/>
      <c r="F37" s="636"/>
      <c r="G37" s="636"/>
      <c r="H37" s="636"/>
      <c r="I37" s="636"/>
      <c r="J37" s="636"/>
      <c r="K37" s="637"/>
      <c r="M37" s="274">
        <v>5</v>
      </c>
      <c r="N37" s="343" t="s">
        <v>521</v>
      </c>
      <c r="O37" s="344" t="s">
        <v>93</v>
      </c>
      <c r="P37" s="281" t="s">
        <v>464</v>
      </c>
    </row>
    <row r="38" spans="1:16" ht="13.5" thickBot="1" x14ac:dyDescent="0.25">
      <c r="B38" s="345" t="s">
        <v>522</v>
      </c>
      <c r="C38" s="346" t="s">
        <v>523</v>
      </c>
      <c r="D38" s="347" t="s">
        <v>524</v>
      </c>
      <c r="E38" s="348" t="s">
        <v>525</v>
      </c>
      <c r="F38" s="349" t="s">
        <v>18</v>
      </c>
      <c r="G38" s="350" t="s">
        <v>526</v>
      </c>
      <c r="H38" s="351" t="s">
        <v>527</v>
      </c>
      <c r="I38" s="352" t="s">
        <v>528</v>
      </c>
      <c r="J38" s="353" t="s">
        <v>529</v>
      </c>
      <c r="K38" s="354" t="s">
        <v>530</v>
      </c>
      <c r="M38" s="282">
        <v>6</v>
      </c>
      <c r="N38" s="355" t="s">
        <v>478</v>
      </c>
      <c r="O38" s="356"/>
      <c r="P38" s="285"/>
    </row>
    <row r="39" spans="1:16" ht="13.5" thickBot="1" x14ac:dyDescent="0.25">
      <c r="B39" s="357" t="s">
        <v>531</v>
      </c>
      <c r="C39" s="358" t="s">
        <v>532</v>
      </c>
      <c r="D39" s="359" t="s">
        <v>533</v>
      </c>
      <c r="E39" s="360" t="s">
        <v>534</v>
      </c>
      <c r="F39" s="361" t="s">
        <v>535</v>
      </c>
      <c r="G39" s="362" t="s">
        <v>536</v>
      </c>
      <c r="H39" s="363" t="s">
        <v>537</v>
      </c>
      <c r="I39" s="364" t="s">
        <v>538</v>
      </c>
      <c r="J39" s="365" t="s">
        <v>539</v>
      </c>
      <c r="K39" s="366" t="s">
        <v>540</v>
      </c>
      <c r="M39" s="286" t="s">
        <v>459</v>
      </c>
      <c r="N39" s="335"/>
      <c r="O39" s="335"/>
      <c r="P39" s="367"/>
    </row>
    <row r="40" spans="1:16" x14ac:dyDescent="0.2">
      <c r="B40" s="357" t="s">
        <v>541</v>
      </c>
      <c r="C40" s="358" t="s">
        <v>542</v>
      </c>
      <c r="D40" s="359" t="s">
        <v>543</v>
      </c>
      <c r="E40" s="360" t="s">
        <v>544</v>
      </c>
      <c r="F40" s="368" t="s">
        <v>545</v>
      </c>
      <c r="G40" s="362" t="s">
        <v>546</v>
      </c>
      <c r="H40" s="363" t="s">
        <v>547</v>
      </c>
      <c r="I40" s="364" t="s">
        <v>548</v>
      </c>
      <c r="J40" s="365" t="s">
        <v>549</v>
      </c>
      <c r="K40" s="366" t="s">
        <v>550</v>
      </c>
      <c r="M40" s="269">
        <v>1</v>
      </c>
      <c r="N40" s="338" t="s">
        <v>83</v>
      </c>
      <c r="O40" s="339" t="s">
        <v>551</v>
      </c>
      <c r="P40" s="289" t="s">
        <v>16</v>
      </c>
    </row>
    <row r="41" spans="1:16" x14ac:dyDescent="0.2">
      <c r="B41" s="357" t="s">
        <v>552</v>
      </c>
      <c r="C41" s="358" t="s">
        <v>553</v>
      </c>
      <c r="D41" s="359" t="s">
        <v>554</v>
      </c>
      <c r="E41" s="360" t="s">
        <v>555</v>
      </c>
      <c r="F41" s="368" t="s">
        <v>556</v>
      </c>
      <c r="G41" s="362" t="s">
        <v>557</v>
      </c>
      <c r="H41" s="363" t="s">
        <v>558</v>
      </c>
      <c r="I41" s="364" t="s">
        <v>559</v>
      </c>
      <c r="J41" s="365" t="s">
        <v>560</v>
      </c>
      <c r="K41" s="366" t="s">
        <v>561</v>
      </c>
      <c r="M41" s="274">
        <v>2</v>
      </c>
      <c r="N41" s="341" t="s">
        <v>562</v>
      </c>
      <c r="O41" s="342" t="s">
        <v>153</v>
      </c>
      <c r="P41" s="281" t="s">
        <v>477</v>
      </c>
    </row>
    <row r="42" spans="1:16" ht="13.5" thickBot="1" x14ac:dyDescent="0.25">
      <c r="B42" s="369" t="s">
        <v>563</v>
      </c>
      <c r="C42" s="370" t="s">
        <v>564</v>
      </c>
      <c r="D42" s="371" t="s">
        <v>565</v>
      </c>
      <c r="E42" s="372" t="s">
        <v>566</v>
      </c>
      <c r="F42" s="373" t="s">
        <v>567</v>
      </c>
      <c r="G42" s="374" t="s">
        <v>568</v>
      </c>
      <c r="H42" s="375" t="s">
        <v>569</v>
      </c>
      <c r="I42" s="376" t="s">
        <v>570</v>
      </c>
      <c r="J42" s="377" t="s">
        <v>571</v>
      </c>
      <c r="K42" s="570" t="s">
        <v>572</v>
      </c>
      <c r="M42" s="290">
        <v>3</v>
      </c>
      <c r="N42" s="341" t="s">
        <v>573</v>
      </c>
      <c r="O42" s="342" t="s">
        <v>767</v>
      </c>
      <c r="P42" s="281" t="s">
        <v>464</v>
      </c>
    </row>
    <row r="43" spans="1:16" x14ac:dyDescent="0.2">
      <c r="B43" s="378"/>
      <c r="C43" s="378"/>
      <c r="D43" s="378"/>
      <c r="E43" s="378"/>
      <c r="F43" s="379"/>
      <c r="G43" s="379"/>
      <c r="H43" s="378"/>
      <c r="I43" s="378"/>
      <c r="J43" s="569"/>
      <c r="K43" s="569"/>
      <c r="M43" s="290">
        <v>4</v>
      </c>
      <c r="N43" s="343" t="s">
        <v>574</v>
      </c>
      <c r="O43" s="344" t="s">
        <v>72</v>
      </c>
      <c r="P43" s="281" t="s">
        <v>509</v>
      </c>
    </row>
    <row r="44" spans="1:16" ht="13.5" thickBot="1" x14ac:dyDescent="0.25">
      <c r="M44" s="274">
        <v>5</v>
      </c>
      <c r="N44" s="343" t="s">
        <v>575</v>
      </c>
      <c r="O44" s="344" t="s">
        <v>576</v>
      </c>
      <c r="P44" s="281" t="s">
        <v>467</v>
      </c>
    </row>
    <row r="45" spans="1:16" ht="15.75" customHeight="1" thickBot="1" x14ac:dyDescent="0.25">
      <c r="B45" s="638" t="s">
        <v>577</v>
      </c>
      <c r="C45" s="639"/>
      <c r="D45" s="639"/>
      <c r="E45" s="639"/>
      <c r="F45" s="639"/>
      <c r="G45" s="639"/>
      <c r="H45" s="639"/>
      <c r="I45" s="639"/>
      <c r="J45" s="639"/>
      <c r="K45" s="640"/>
      <c r="M45" s="282">
        <v>6</v>
      </c>
      <c r="N45" s="355" t="s">
        <v>478</v>
      </c>
      <c r="O45" s="356"/>
      <c r="P45" s="285"/>
    </row>
    <row r="46" spans="1:16" ht="13.5" thickBot="1" x14ac:dyDescent="0.25">
      <c r="B46" s="380" t="s">
        <v>578</v>
      </c>
      <c r="C46" s="381" t="s">
        <v>579</v>
      </c>
      <c r="D46" s="382"/>
      <c r="E46" s="383"/>
      <c r="F46" s="384" t="s">
        <v>580</v>
      </c>
      <c r="G46" s="384" t="s">
        <v>581</v>
      </c>
      <c r="H46" s="385"/>
      <c r="I46" s="385"/>
      <c r="J46" s="386" t="s">
        <v>582</v>
      </c>
      <c r="K46" s="387" t="s">
        <v>583</v>
      </c>
      <c r="M46" s="286" t="s">
        <v>460</v>
      </c>
      <c r="N46" s="335"/>
      <c r="O46" s="335"/>
      <c r="P46" s="367"/>
    </row>
    <row r="47" spans="1:16" ht="13.5" thickBot="1" x14ac:dyDescent="0.25">
      <c r="B47" s="388" t="s">
        <v>584</v>
      </c>
      <c r="C47" s="389" t="s">
        <v>585</v>
      </c>
      <c r="D47" s="390"/>
      <c r="E47" s="391"/>
      <c r="F47" s="392" t="s">
        <v>586</v>
      </c>
      <c r="G47" s="392" t="s">
        <v>587</v>
      </c>
      <c r="H47" s="393"/>
      <c r="I47" s="393"/>
      <c r="J47" s="394" t="s">
        <v>588</v>
      </c>
      <c r="K47" s="395" t="s">
        <v>589</v>
      </c>
      <c r="M47" s="269">
        <v>1</v>
      </c>
      <c r="N47" s="338" t="s">
        <v>590</v>
      </c>
      <c r="O47" s="339" t="s">
        <v>591</v>
      </c>
      <c r="P47" s="289" t="s">
        <v>467</v>
      </c>
    </row>
    <row r="48" spans="1:16" x14ac:dyDescent="0.2">
      <c r="B48" s="396" t="s">
        <v>592</v>
      </c>
      <c r="C48" s="389" t="s">
        <v>593</v>
      </c>
      <c r="D48" s="390"/>
      <c r="E48" s="391"/>
      <c r="F48" s="392" t="s">
        <v>594</v>
      </c>
      <c r="G48" s="392" t="s">
        <v>595</v>
      </c>
      <c r="H48" s="393"/>
      <c r="I48" s="393"/>
      <c r="J48" s="571"/>
      <c r="K48" s="572"/>
      <c r="M48" s="274">
        <v>2</v>
      </c>
      <c r="N48" s="341" t="s">
        <v>596</v>
      </c>
      <c r="O48" s="342" t="s">
        <v>597</v>
      </c>
      <c r="P48" s="281" t="s">
        <v>464</v>
      </c>
    </row>
    <row r="49" spans="2:16" ht="13.5" thickBot="1" x14ac:dyDescent="0.25">
      <c r="B49" s="397" t="s">
        <v>598</v>
      </c>
      <c r="C49" s="398" t="s">
        <v>599</v>
      </c>
      <c r="D49" s="399"/>
      <c r="E49" s="400"/>
      <c r="F49" s="401" t="s">
        <v>600</v>
      </c>
      <c r="G49" s="401" t="s">
        <v>601</v>
      </c>
      <c r="H49" s="402"/>
      <c r="I49" s="402"/>
      <c r="J49" s="573"/>
      <c r="K49" s="532"/>
      <c r="M49" s="290">
        <v>3</v>
      </c>
      <c r="N49" s="341" t="s">
        <v>562</v>
      </c>
      <c r="O49" s="342" t="s">
        <v>602</v>
      </c>
      <c r="P49" s="281" t="s">
        <v>477</v>
      </c>
    </row>
    <row r="50" spans="2:16" x14ac:dyDescent="0.2">
      <c r="J50" s="403"/>
      <c r="K50" s="403"/>
      <c r="M50" s="290">
        <v>4</v>
      </c>
      <c r="N50" s="343" t="s">
        <v>603</v>
      </c>
      <c r="O50" s="344" t="s">
        <v>602</v>
      </c>
      <c r="P50" s="281" t="s">
        <v>500</v>
      </c>
    </row>
    <row r="51" spans="2:16" x14ac:dyDescent="0.2">
      <c r="M51" s="274">
        <v>5</v>
      </c>
      <c r="N51" s="343" t="s">
        <v>508</v>
      </c>
      <c r="O51" s="344" t="s">
        <v>284</v>
      </c>
      <c r="P51" s="281" t="s">
        <v>509</v>
      </c>
    </row>
    <row r="52" spans="2:16" ht="13.5" thickBot="1" x14ac:dyDescent="0.25">
      <c r="D52" s="404" t="s">
        <v>605</v>
      </c>
      <c r="E52" s="317" t="s">
        <v>606</v>
      </c>
      <c r="M52" s="282">
        <v>6</v>
      </c>
      <c r="N52" s="355" t="s">
        <v>478</v>
      </c>
      <c r="O52" s="356"/>
      <c r="P52" s="285"/>
    </row>
    <row r="53" spans="2:16" ht="13.5" thickBot="1" x14ac:dyDescent="0.25">
      <c r="E53" s="317" t="s">
        <v>607</v>
      </c>
      <c r="M53" s="286" t="s">
        <v>461</v>
      </c>
      <c r="N53" s="335"/>
      <c r="O53" s="335"/>
      <c r="P53" s="367"/>
    </row>
    <row r="54" spans="2:16" x14ac:dyDescent="0.2">
      <c r="E54" s="317" t="s">
        <v>608</v>
      </c>
      <c r="M54" s="269">
        <v>1</v>
      </c>
      <c r="N54" s="338" t="s">
        <v>609</v>
      </c>
      <c r="O54" s="339" t="s">
        <v>35</v>
      </c>
      <c r="P54" s="289" t="s">
        <v>464</v>
      </c>
    </row>
    <row r="55" spans="2:16" x14ac:dyDescent="0.2">
      <c r="M55" s="274">
        <v>2</v>
      </c>
      <c r="N55" s="341" t="s">
        <v>130</v>
      </c>
      <c r="O55" s="342" t="s">
        <v>49</v>
      </c>
      <c r="P55" s="281" t="s">
        <v>470</v>
      </c>
    </row>
    <row r="56" spans="2:16" x14ac:dyDescent="0.2">
      <c r="D56" s="404" t="s">
        <v>610</v>
      </c>
      <c r="F56" s="641" t="s">
        <v>611</v>
      </c>
      <c r="G56" s="642"/>
      <c r="H56" s="641" t="s">
        <v>612</v>
      </c>
      <c r="I56" s="642"/>
      <c r="J56" s="641" t="s">
        <v>613</v>
      </c>
      <c r="K56" s="642"/>
      <c r="M56" s="290">
        <v>3</v>
      </c>
      <c r="N56" s="341" t="s">
        <v>176</v>
      </c>
      <c r="O56" s="342" t="s">
        <v>319</v>
      </c>
      <c r="P56" s="281" t="s">
        <v>477</v>
      </c>
    </row>
    <row r="57" spans="2:16" x14ac:dyDescent="0.2">
      <c r="F57" s="405" t="s">
        <v>758</v>
      </c>
      <c r="G57" s="406" t="s">
        <v>759</v>
      </c>
      <c r="H57" s="405" t="s">
        <v>758</v>
      </c>
      <c r="I57" s="406" t="s">
        <v>759</v>
      </c>
      <c r="J57" s="405" t="s">
        <v>760</v>
      </c>
      <c r="K57" s="406" t="s">
        <v>761</v>
      </c>
      <c r="M57" s="290">
        <v>4</v>
      </c>
      <c r="N57" s="343" t="s">
        <v>614</v>
      </c>
      <c r="O57" s="344" t="s">
        <v>153</v>
      </c>
      <c r="P57" s="281" t="s">
        <v>467</v>
      </c>
    </row>
    <row r="58" spans="2:16" x14ac:dyDescent="0.2">
      <c r="F58" s="405" t="s">
        <v>758</v>
      </c>
      <c r="G58" s="406" t="s">
        <v>759</v>
      </c>
      <c r="H58" s="405" t="s">
        <v>760</v>
      </c>
      <c r="I58" s="406" t="s">
        <v>761</v>
      </c>
      <c r="J58" s="405" t="s">
        <v>757</v>
      </c>
      <c r="K58" s="406"/>
      <c r="M58" s="274">
        <v>5</v>
      </c>
      <c r="N58" s="343" t="s">
        <v>615</v>
      </c>
      <c r="O58" s="344" t="s">
        <v>616</v>
      </c>
      <c r="P58" s="281" t="s">
        <v>16</v>
      </c>
    </row>
    <row r="59" spans="2:16" ht="13.5" thickBot="1" x14ac:dyDescent="0.25">
      <c r="F59" s="405" t="s">
        <v>757</v>
      </c>
      <c r="G59" s="406"/>
      <c r="H59" s="405" t="s">
        <v>757</v>
      </c>
      <c r="J59" s="405" t="s">
        <v>760</v>
      </c>
      <c r="K59" s="406" t="s">
        <v>761</v>
      </c>
      <c r="M59" s="282">
        <v>6</v>
      </c>
      <c r="N59" s="355" t="s">
        <v>478</v>
      </c>
      <c r="O59" s="356"/>
      <c r="P59" s="285"/>
    </row>
    <row r="60" spans="2:16" x14ac:dyDescent="0.2">
      <c r="F60" s="407" t="s">
        <v>760</v>
      </c>
      <c r="G60" s="567" t="s">
        <v>761</v>
      </c>
      <c r="H60" s="407" t="s">
        <v>760</v>
      </c>
      <c r="I60" s="408" t="s">
        <v>761</v>
      </c>
      <c r="J60" s="407" t="s">
        <v>760</v>
      </c>
      <c r="K60" s="408"/>
    </row>
    <row r="62" spans="2:16" x14ac:dyDescent="0.2">
      <c r="E62" s="409" t="s">
        <v>617</v>
      </c>
    </row>
    <row r="63" spans="2:16" x14ac:dyDescent="0.2">
      <c r="E63" s="409" t="s">
        <v>618</v>
      </c>
    </row>
  </sheetData>
  <mergeCells count="14">
    <mergeCell ref="B17:D17"/>
    <mergeCell ref="E17:G17"/>
    <mergeCell ref="A1:P1"/>
    <mergeCell ref="B7:I7"/>
    <mergeCell ref="B8:I8"/>
    <mergeCell ref="B15:I15"/>
    <mergeCell ref="B16:I16"/>
    <mergeCell ref="H25:I25"/>
    <mergeCell ref="F34:I34"/>
    <mergeCell ref="B37:K37"/>
    <mergeCell ref="B45:K45"/>
    <mergeCell ref="F56:G56"/>
    <mergeCell ref="H56:I56"/>
    <mergeCell ref="J56:K56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5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Normal="100" workbookViewId="0">
      <selection sqref="A1:L1"/>
    </sheetView>
  </sheetViews>
  <sheetFormatPr baseColWidth="10" defaultColWidth="11.42578125" defaultRowHeight="12.75" x14ac:dyDescent="0.2"/>
  <cols>
    <col min="1" max="1" width="8.85546875" style="256" customWidth="1"/>
    <col min="2" max="4" width="17.140625" style="256" customWidth="1"/>
    <col min="5" max="5" width="17.140625" style="279" customWidth="1"/>
    <col min="6" max="7" width="17.140625" style="256" customWidth="1"/>
    <col min="8" max="8" width="4.28515625" style="256" customWidth="1"/>
    <col min="9" max="9" width="3.85546875" style="256" customWidth="1"/>
    <col min="10" max="11" width="13.7109375" style="256" customWidth="1"/>
    <col min="12" max="12" width="4.7109375" style="256" customWidth="1"/>
    <col min="13" max="16384" width="11.42578125" style="256"/>
  </cols>
  <sheetData>
    <row r="1" spans="1:13" ht="20.25" x14ac:dyDescent="0.3">
      <c r="A1" s="645" t="s">
        <v>135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410"/>
    </row>
    <row r="2" spans="1:13" x14ac:dyDescent="0.2">
      <c r="E2" s="256"/>
    </row>
    <row r="3" spans="1:13" ht="14.1" customHeight="1" thickBot="1" x14ac:dyDescent="0.25">
      <c r="A3" s="411" t="s">
        <v>0</v>
      </c>
      <c r="B3" s="258">
        <v>50</v>
      </c>
      <c r="C3" s="258">
        <v>51</v>
      </c>
      <c r="D3" s="258">
        <v>52</v>
      </c>
      <c r="E3" s="258">
        <v>53</v>
      </c>
      <c r="F3" s="258">
        <v>54</v>
      </c>
      <c r="G3" s="412"/>
      <c r="H3" s="188"/>
      <c r="I3" s="260" t="s">
        <v>455</v>
      </c>
      <c r="J3" s="260"/>
      <c r="K3" s="260"/>
      <c r="L3" s="260"/>
    </row>
    <row r="4" spans="1:13" ht="14.1" customHeight="1" thickTop="1" thickBot="1" x14ac:dyDescent="0.25">
      <c r="A4" s="261">
        <v>0.54166666666666663</v>
      </c>
      <c r="B4" s="262" t="s">
        <v>12</v>
      </c>
      <c r="C4" s="262" t="s">
        <v>13</v>
      </c>
      <c r="D4" s="262" t="s">
        <v>456</v>
      </c>
      <c r="E4" s="262" t="s">
        <v>457</v>
      </c>
      <c r="F4" s="262" t="s">
        <v>458</v>
      </c>
      <c r="G4" s="413" t="s">
        <v>7</v>
      </c>
      <c r="H4" s="188"/>
      <c r="I4" s="264" t="s">
        <v>12</v>
      </c>
      <c r="J4" s="188"/>
      <c r="K4" s="188"/>
      <c r="L4" s="188"/>
    </row>
    <row r="5" spans="1:13" ht="14.1" customHeight="1" x14ac:dyDescent="0.2">
      <c r="A5" s="265">
        <v>0.55555555555555558</v>
      </c>
      <c r="B5" s="335" t="s">
        <v>462</v>
      </c>
      <c r="C5" s="335" t="s">
        <v>462</v>
      </c>
      <c r="D5" s="335" t="s">
        <v>462</v>
      </c>
      <c r="E5" s="367" t="s">
        <v>462</v>
      </c>
      <c r="F5" s="335" t="s">
        <v>462</v>
      </c>
      <c r="G5" s="188"/>
      <c r="H5" s="188"/>
      <c r="I5" s="269">
        <v>1</v>
      </c>
      <c r="J5" s="414" t="s">
        <v>619</v>
      </c>
      <c r="K5" s="415" t="s">
        <v>620</v>
      </c>
      <c r="L5" s="416" t="s">
        <v>477</v>
      </c>
      <c r="M5" s="417"/>
    </row>
    <row r="6" spans="1:13" ht="14.1" customHeight="1" x14ac:dyDescent="0.2">
      <c r="A6" s="261">
        <v>0.56944444444444442</v>
      </c>
      <c r="B6" s="418"/>
      <c r="C6" s="418"/>
      <c r="D6" s="418"/>
      <c r="E6" s="418"/>
      <c r="F6" s="418"/>
      <c r="G6" s="188"/>
      <c r="H6" s="188"/>
      <c r="I6" s="274">
        <v>2</v>
      </c>
      <c r="J6" s="275" t="s">
        <v>621</v>
      </c>
      <c r="K6" s="419" t="s">
        <v>622</v>
      </c>
      <c r="L6" s="277" t="s">
        <v>470</v>
      </c>
    </row>
    <row r="7" spans="1:13" ht="14.1" customHeight="1" x14ac:dyDescent="0.2">
      <c r="A7" s="265">
        <v>0.59027777777777779</v>
      </c>
      <c r="B7" s="418"/>
      <c r="C7" s="418"/>
      <c r="D7" s="418"/>
      <c r="E7" s="420"/>
      <c r="F7" s="188"/>
      <c r="G7" s="188"/>
      <c r="H7" s="188"/>
      <c r="I7" s="274">
        <v>3</v>
      </c>
      <c r="J7" s="275" t="s">
        <v>211</v>
      </c>
      <c r="K7" s="419" t="s">
        <v>168</v>
      </c>
      <c r="L7" s="277" t="s">
        <v>464</v>
      </c>
    </row>
    <row r="8" spans="1:13" ht="14.1" customHeight="1" x14ac:dyDescent="0.2">
      <c r="A8" s="261">
        <v>0.60416666666666663</v>
      </c>
      <c r="B8" s="646" t="s">
        <v>624</v>
      </c>
      <c r="C8" s="646"/>
      <c r="D8" s="646"/>
      <c r="E8" s="646"/>
      <c r="F8" s="646"/>
      <c r="G8" s="188"/>
      <c r="H8" s="188"/>
      <c r="I8" s="274">
        <v>4</v>
      </c>
      <c r="J8" s="275" t="s">
        <v>625</v>
      </c>
      <c r="K8" s="419" t="s">
        <v>72</v>
      </c>
      <c r="L8" s="277" t="s">
        <v>18</v>
      </c>
    </row>
    <row r="9" spans="1:13" ht="14.1" customHeight="1" x14ac:dyDescent="0.2">
      <c r="A9" s="265">
        <v>0.61805555555555558</v>
      </c>
      <c r="B9" s="646" t="s">
        <v>471</v>
      </c>
      <c r="C9" s="646"/>
      <c r="D9" s="646"/>
      <c r="E9" s="646"/>
      <c r="F9" s="646"/>
      <c r="G9" s="188"/>
      <c r="H9" s="188"/>
      <c r="I9" s="274">
        <v>5</v>
      </c>
      <c r="J9" s="275" t="s">
        <v>626</v>
      </c>
      <c r="K9" s="419" t="s">
        <v>140</v>
      </c>
      <c r="L9" s="277" t="s">
        <v>470</v>
      </c>
    </row>
    <row r="10" spans="1:13" ht="14.1" customHeight="1" thickBot="1" x14ac:dyDescent="0.25">
      <c r="A10" s="261">
        <v>0.63888888888888895</v>
      </c>
      <c r="B10" s="418"/>
      <c r="C10" s="418"/>
      <c r="D10" s="418"/>
      <c r="E10" s="420"/>
      <c r="F10" s="188"/>
      <c r="G10" s="188"/>
      <c r="H10" s="188"/>
      <c r="I10" s="282">
        <v>6</v>
      </c>
      <c r="J10" s="421" t="s">
        <v>478</v>
      </c>
      <c r="K10" s="422"/>
      <c r="L10" s="285"/>
    </row>
    <row r="11" spans="1:13" ht="14.1" customHeight="1" thickBot="1" x14ac:dyDescent="0.25">
      <c r="A11" s="265">
        <v>0.65277777777777779</v>
      </c>
      <c r="B11" s="418"/>
      <c r="C11" s="423"/>
      <c r="D11" s="423"/>
      <c r="E11" s="420"/>
      <c r="F11" s="188"/>
      <c r="G11" s="188"/>
      <c r="H11" s="188"/>
      <c r="I11" s="286" t="s">
        <v>13</v>
      </c>
      <c r="J11" s="188"/>
      <c r="K11" s="424"/>
      <c r="L11" s="420"/>
    </row>
    <row r="12" spans="1:13" ht="14.1" customHeight="1" x14ac:dyDescent="0.2">
      <c r="A12" s="261">
        <v>0.66666666666666663</v>
      </c>
      <c r="B12" s="418"/>
      <c r="C12" s="418"/>
      <c r="D12" s="418"/>
      <c r="E12" s="420"/>
      <c r="F12" s="188"/>
      <c r="G12" s="188"/>
      <c r="H12" s="188"/>
      <c r="I12" s="269">
        <v>1</v>
      </c>
      <c r="J12" s="425" t="s">
        <v>627</v>
      </c>
      <c r="K12" s="426" t="s">
        <v>82</v>
      </c>
      <c r="L12" s="427" t="s">
        <v>477</v>
      </c>
    </row>
    <row r="13" spans="1:13" ht="14.1" customHeight="1" x14ac:dyDescent="0.2">
      <c r="A13" s="265">
        <v>0.6875</v>
      </c>
      <c r="B13" s="418"/>
      <c r="C13" s="418"/>
      <c r="D13" s="418"/>
      <c r="E13" s="420"/>
      <c r="F13" s="418"/>
      <c r="G13" s="188"/>
      <c r="H13" s="188"/>
      <c r="I13" s="274">
        <v>2</v>
      </c>
      <c r="J13" s="275" t="s">
        <v>628</v>
      </c>
      <c r="K13" s="419" t="s">
        <v>168</v>
      </c>
      <c r="L13" s="277" t="s">
        <v>470</v>
      </c>
    </row>
    <row r="14" spans="1:13" ht="14.1" customHeight="1" x14ac:dyDescent="0.2">
      <c r="A14" s="261">
        <v>0.70138888888888884</v>
      </c>
      <c r="B14" s="418"/>
      <c r="C14" s="418"/>
      <c r="D14" s="418"/>
      <c r="E14" s="420"/>
      <c r="F14" s="188"/>
      <c r="G14" s="188"/>
      <c r="H14" s="188"/>
      <c r="I14" s="290">
        <v>3</v>
      </c>
      <c r="J14" s="275" t="s">
        <v>629</v>
      </c>
      <c r="K14" s="419" t="s">
        <v>165</v>
      </c>
      <c r="L14" s="277" t="s">
        <v>18</v>
      </c>
    </row>
    <row r="15" spans="1:13" ht="14.1" customHeight="1" x14ac:dyDescent="0.2">
      <c r="A15" s="265">
        <v>0.71527777777777779</v>
      </c>
      <c r="B15" s="418"/>
      <c r="C15" s="418"/>
      <c r="D15" s="418"/>
      <c r="E15" s="420"/>
      <c r="F15" s="188"/>
      <c r="G15" s="188"/>
      <c r="H15" s="188"/>
      <c r="I15" s="290">
        <v>4</v>
      </c>
      <c r="J15" s="275" t="s">
        <v>439</v>
      </c>
      <c r="K15" s="419" t="s">
        <v>623</v>
      </c>
      <c r="L15" s="277" t="s">
        <v>500</v>
      </c>
    </row>
    <row r="16" spans="1:13" ht="14.1" customHeight="1" x14ac:dyDescent="0.2">
      <c r="A16" s="261">
        <v>0.73611111111111116</v>
      </c>
      <c r="G16" s="188"/>
      <c r="H16" s="188"/>
      <c r="I16" s="274">
        <v>5</v>
      </c>
      <c r="J16" s="275" t="s">
        <v>630</v>
      </c>
      <c r="K16" s="419" t="s">
        <v>631</v>
      </c>
      <c r="L16" s="277" t="s">
        <v>470</v>
      </c>
    </row>
    <row r="17" spans="1:12" ht="14.1" customHeight="1" thickBot="1" x14ac:dyDescent="0.25">
      <c r="A17" s="265">
        <v>0.75</v>
      </c>
      <c r="B17" s="646" t="s">
        <v>484</v>
      </c>
      <c r="C17" s="646"/>
      <c r="D17" s="646"/>
      <c r="E17" s="646"/>
      <c r="F17" s="646"/>
      <c r="G17" s="413"/>
      <c r="H17" s="188"/>
      <c r="I17" s="282">
        <v>6</v>
      </c>
      <c r="J17" s="421" t="s">
        <v>478</v>
      </c>
      <c r="K17" s="422"/>
      <c r="L17" s="285"/>
    </row>
    <row r="18" spans="1:12" ht="14.1" customHeight="1" thickBot="1" x14ac:dyDescent="0.25">
      <c r="A18" s="261">
        <v>0.76388888888888884</v>
      </c>
      <c r="B18" s="650" t="s">
        <v>632</v>
      </c>
      <c r="C18" s="654"/>
      <c r="D18" s="651" t="s">
        <v>774</v>
      </c>
      <c r="E18" s="655"/>
      <c r="F18" s="655"/>
      <c r="G18" s="188"/>
      <c r="H18" s="188"/>
      <c r="I18" s="264" t="s">
        <v>456</v>
      </c>
      <c r="J18" s="188"/>
      <c r="K18" s="424"/>
      <c r="L18" s="420"/>
    </row>
    <row r="19" spans="1:12" ht="14.1" customHeight="1" x14ac:dyDescent="0.2">
      <c r="A19" s="265">
        <v>0.78472222222222221</v>
      </c>
      <c r="B19" s="650" t="s">
        <v>633</v>
      </c>
      <c r="C19" s="650"/>
      <c r="D19" s="651" t="s">
        <v>633</v>
      </c>
      <c r="E19" s="651"/>
      <c r="F19" s="651"/>
      <c r="G19" s="188"/>
      <c r="H19" s="188"/>
      <c r="I19" s="269">
        <v>1</v>
      </c>
      <c r="J19" s="425" t="s">
        <v>634</v>
      </c>
      <c r="K19" s="426" t="s">
        <v>153</v>
      </c>
      <c r="L19" s="427" t="s">
        <v>18</v>
      </c>
    </row>
    <row r="20" spans="1:12" ht="14.1" customHeight="1" x14ac:dyDescent="0.2">
      <c r="A20" s="261">
        <v>0.79861111111111116</v>
      </c>
      <c r="B20" s="188"/>
      <c r="C20" s="188"/>
      <c r="D20" s="428"/>
      <c r="E20" s="429"/>
      <c r="F20" s="428"/>
      <c r="G20" s="188"/>
      <c r="H20" s="188"/>
      <c r="I20" s="274">
        <v>2</v>
      </c>
      <c r="J20" s="280" t="s">
        <v>635</v>
      </c>
      <c r="K20" s="430" t="s">
        <v>636</v>
      </c>
      <c r="L20" s="281" t="s">
        <v>470</v>
      </c>
    </row>
    <row r="21" spans="1:12" ht="14.1" customHeight="1" thickBot="1" x14ac:dyDescent="0.25">
      <c r="A21" s="308">
        <v>0.8125</v>
      </c>
      <c r="B21" s="431"/>
      <c r="C21" s="432"/>
      <c r="D21" s="433"/>
      <c r="E21" s="434"/>
      <c r="F21" s="435"/>
      <c r="G21" s="188"/>
      <c r="H21" s="188"/>
      <c r="I21" s="274">
        <v>3</v>
      </c>
      <c r="J21" s="275" t="s">
        <v>637</v>
      </c>
      <c r="K21" s="419" t="s">
        <v>638</v>
      </c>
      <c r="L21" s="277" t="s">
        <v>500</v>
      </c>
    </row>
    <row r="22" spans="1:12" ht="14.1" customHeight="1" thickTop="1" x14ac:dyDescent="0.2">
      <c r="A22" s="265">
        <v>0.375</v>
      </c>
      <c r="B22" s="436"/>
      <c r="C22" s="436"/>
      <c r="D22" s="437"/>
      <c r="E22" s="438"/>
      <c r="F22" s="439"/>
      <c r="G22" s="440" t="s">
        <v>8</v>
      </c>
      <c r="H22" s="188"/>
      <c r="I22" s="274">
        <v>4</v>
      </c>
      <c r="J22" s="275" t="s">
        <v>639</v>
      </c>
      <c r="K22" s="419" t="s">
        <v>49</v>
      </c>
      <c r="L22" s="277" t="s">
        <v>16</v>
      </c>
    </row>
    <row r="23" spans="1:12" ht="14.1" customHeight="1" x14ac:dyDescent="0.2">
      <c r="A23" s="265">
        <v>0.3888888888888889</v>
      </c>
      <c r="B23" s="436"/>
      <c r="C23" s="436"/>
      <c r="D23" s="437"/>
      <c r="E23" s="437"/>
      <c r="F23" s="439"/>
      <c r="G23" s="336"/>
      <c r="H23" s="188"/>
      <c r="I23" s="274">
        <v>5</v>
      </c>
      <c r="J23" s="275" t="s">
        <v>640</v>
      </c>
      <c r="K23" s="419" t="s">
        <v>641</v>
      </c>
      <c r="L23" s="277" t="s">
        <v>474</v>
      </c>
    </row>
    <row r="24" spans="1:12" ht="14.1" customHeight="1" thickBot="1" x14ac:dyDescent="0.25">
      <c r="A24" s="265">
        <v>0.40277777777777773</v>
      </c>
      <c r="B24" s="441"/>
      <c r="C24" s="441"/>
      <c r="D24" s="438"/>
      <c r="E24" s="438"/>
      <c r="F24" s="439"/>
      <c r="G24" s="336"/>
      <c r="H24" s="188"/>
      <c r="I24" s="282">
        <v>6</v>
      </c>
      <c r="J24" s="421" t="s">
        <v>642</v>
      </c>
      <c r="K24" s="422" t="s">
        <v>323</v>
      </c>
      <c r="L24" s="285" t="s">
        <v>467</v>
      </c>
    </row>
    <row r="25" spans="1:12" ht="14.1" customHeight="1" thickBot="1" x14ac:dyDescent="0.25">
      <c r="A25" s="265">
        <v>0.4236111111111111</v>
      </c>
      <c r="B25" s="442"/>
      <c r="C25" s="442"/>
      <c r="D25" s="428"/>
      <c r="E25" s="429"/>
      <c r="F25" s="428"/>
      <c r="G25" s="335"/>
      <c r="H25" s="188"/>
      <c r="I25" s="286" t="s">
        <v>457</v>
      </c>
      <c r="J25" s="188"/>
      <c r="K25" s="424"/>
      <c r="L25" s="420"/>
    </row>
    <row r="26" spans="1:12" s="317" customFormat="1" ht="14.1" customHeight="1" x14ac:dyDescent="0.2">
      <c r="A26" s="265">
        <v>0.4375</v>
      </c>
      <c r="B26" s="443"/>
      <c r="C26" s="443"/>
      <c r="D26" s="439"/>
      <c r="E26" s="439"/>
      <c r="F26" s="439"/>
      <c r="G26" s="336"/>
      <c r="H26" s="188"/>
      <c r="I26" s="269">
        <v>1</v>
      </c>
      <c r="J26" s="425" t="s">
        <v>643</v>
      </c>
      <c r="K26" s="426" t="s">
        <v>335</v>
      </c>
      <c r="L26" s="427" t="s">
        <v>470</v>
      </c>
    </row>
    <row r="27" spans="1:12" s="317" customFormat="1" ht="14.1" customHeight="1" x14ac:dyDescent="0.2">
      <c r="A27" s="265">
        <v>0.4513888888888889</v>
      </c>
      <c r="B27" s="443"/>
      <c r="C27" s="443"/>
      <c r="D27" s="439"/>
      <c r="E27" s="439"/>
      <c r="F27" s="439"/>
      <c r="G27" s="336"/>
      <c r="H27" s="188"/>
      <c r="I27" s="274">
        <v>2</v>
      </c>
      <c r="J27" s="280" t="s">
        <v>644</v>
      </c>
      <c r="K27" s="430" t="s">
        <v>645</v>
      </c>
      <c r="L27" s="281" t="s">
        <v>18</v>
      </c>
    </row>
    <row r="28" spans="1:12" s="317" customFormat="1" ht="14.1" customHeight="1" x14ac:dyDescent="0.2">
      <c r="A28" s="265">
        <v>0.47222222222222227</v>
      </c>
      <c r="B28" s="294"/>
      <c r="C28" s="444"/>
      <c r="D28" s="438"/>
      <c r="E28" s="445"/>
      <c r="F28" s="437"/>
      <c r="G28" s="336"/>
      <c r="H28" s="188"/>
      <c r="I28" s="290">
        <v>3</v>
      </c>
      <c r="J28" s="280" t="s">
        <v>646</v>
      </c>
      <c r="K28" s="430" t="s">
        <v>49</v>
      </c>
      <c r="L28" s="281" t="s">
        <v>474</v>
      </c>
    </row>
    <row r="29" spans="1:12" s="317" customFormat="1" ht="14.1" customHeight="1" x14ac:dyDescent="0.2">
      <c r="A29" s="265">
        <v>0.4861111111111111</v>
      </c>
      <c r="B29" s="652" t="s">
        <v>505</v>
      </c>
      <c r="C29" s="652"/>
      <c r="D29" s="437"/>
      <c r="E29" s="437"/>
      <c r="F29" s="446"/>
      <c r="G29" s="336"/>
      <c r="H29" s="188"/>
      <c r="I29" s="290">
        <v>4</v>
      </c>
      <c r="J29" s="280" t="s">
        <v>363</v>
      </c>
      <c r="K29" s="430" t="s">
        <v>141</v>
      </c>
      <c r="L29" s="281" t="s">
        <v>464</v>
      </c>
    </row>
    <row r="30" spans="1:12" s="317" customFormat="1" ht="14.1" customHeight="1" x14ac:dyDescent="0.2">
      <c r="A30" s="265">
        <v>0.5</v>
      </c>
      <c r="B30" s="653" t="s">
        <v>647</v>
      </c>
      <c r="C30" s="653"/>
      <c r="D30" s="437"/>
      <c r="E30" s="438"/>
      <c r="F30" s="439"/>
      <c r="G30" s="336"/>
      <c r="H30" s="336"/>
      <c r="I30" s="274">
        <v>5</v>
      </c>
      <c r="J30" s="280" t="s">
        <v>648</v>
      </c>
      <c r="K30" s="430" t="s">
        <v>454</v>
      </c>
      <c r="L30" s="281" t="s">
        <v>500</v>
      </c>
    </row>
    <row r="31" spans="1:12" s="317" customFormat="1" ht="14.1" customHeight="1" thickBot="1" x14ac:dyDescent="0.25">
      <c r="A31" s="265">
        <v>0.52083333333333337</v>
      </c>
      <c r="B31" s="294"/>
      <c r="C31" s="436"/>
      <c r="D31" s="651" t="s">
        <v>649</v>
      </c>
      <c r="E31" s="651"/>
      <c r="F31" s="651"/>
      <c r="G31" s="336"/>
      <c r="H31" s="336"/>
      <c r="I31" s="282">
        <v>6</v>
      </c>
      <c r="J31" s="283" t="s">
        <v>650</v>
      </c>
      <c r="K31" s="447" t="s">
        <v>72</v>
      </c>
      <c r="L31" s="332" t="s">
        <v>470</v>
      </c>
    </row>
    <row r="32" spans="1:12" s="317" customFormat="1" ht="14.1" customHeight="1" thickBot="1" x14ac:dyDescent="0.25">
      <c r="A32" s="265">
        <v>0.53472222222222221</v>
      </c>
      <c r="B32" s="294"/>
      <c r="C32" s="436"/>
      <c r="D32" s="436"/>
      <c r="E32" s="441"/>
      <c r="F32" s="443"/>
      <c r="G32" s="188"/>
      <c r="H32" s="336"/>
      <c r="I32" s="286" t="s">
        <v>458</v>
      </c>
      <c r="J32" s="335"/>
      <c r="K32" s="448"/>
      <c r="L32" s="367"/>
    </row>
    <row r="33" spans="1:12" s="317" customFormat="1" ht="14.1" customHeight="1" thickBot="1" x14ac:dyDescent="0.25">
      <c r="A33" s="308">
        <v>0.54861111111111105</v>
      </c>
      <c r="B33" s="449"/>
      <c r="C33" s="450"/>
      <c r="D33" s="451"/>
      <c r="E33" s="451"/>
      <c r="F33" s="451"/>
      <c r="G33" s="451"/>
      <c r="H33" s="336"/>
      <c r="I33" s="269">
        <v>1</v>
      </c>
      <c r="J33" s="452" t="s">
        <v>651</v>
      </c>
      <c r="K33" s="453" t="s">
        <v>652</v>
      </c>
      <c r="L33" s="289" t="s">
        <v>464</v>
      </c>
    </row>
    <row r="34" spans="1:12" s="317" customFormat="1" ht="14.1" customHeight="1" thickTop="1" thickBot="1" x14ac:dyDescent="0.25">
      <c r="A34" s="335"/>
      <c r="H34" s="336"/>
      <c r="I34" s="274">
        <v>2</v>
      </c>
      <c r="J34" s="341" t="s">
        <v>653</v>
      </c>
      <c r="K34" s="454" t="s">
        <v>654</v>
      </c>
      <c r="L34" s="281" t="s">
        <v>470</v>
      </c>
    </row>
    <row r="35" spans="1:12" ht="14.1" customHeight="1" thickBot="1" x14ac:dyDescent="0.25">
      <c r="A35" s="418"/>
      <c r="B35" s="635" t="s">
        <v>520</v>
      </c>
      <c r="C35" s="637"/>
      <c r="D35" s="635" t="s">
        <v>655</v>
      </c>
      <c r="E35" s="636"/>
      <c r="F35" s="636"/>
      <c r="G35" s="637"/>
      <c r="H35" s="188"/>
      <c r="I35" s="290">
        <v>3</v>
      </c>
      <c r="J35" s="341" t="s">
        <v>656</v>
      </c>
      <c r="K35" s="454" t="s">
        <v>62</v>
      </c>
      <c r="L35" s="281" t="s">
        <v>474</v>
      </c>
    </row>
    <row r="36" spans="1:12" ht="14.1" customHeight="1" x14ac:dyDescent="0.2">
      <c r="A36" s="188"/>
      <c r="B36" s="455" t="s">
        <v>522</v>
      </c>
      <c r="C36" s="456" t="s">
        <v>523</v>
      </c>
      <c r="D36" s="457" t="s">
        <v>657</v>
      </c>
      <c r="E36" s="458" t="s">
        <v>658</v>
      </c>
      <c r="F36" s="458" t="s">
        <v>659</v>
      </c>
      <c r="G36" s="459" t="s">
        <v>773</v>
      </c>
      <c r="H36" s="188"/>
      <c r="I36" s="290">
        <v>4</v>
      </c>
      <c r="J36" s="280" t="s">
        <v>660</v>
      </c>
      <c r="K36" s="430" t="s">
        <v>661</v>
      </c>
      <c r="L36" s="281" t="s">
        <v>477</v>
      </c>
    </row>
    <row r="37" spans="1:12" s="314" customFormat="1" ht="14.1" customHeight="1" x14ac:dyDescent="0.2">
      <c r="A37" s="460"/>
      <c r="B37" s="461" t="s">
        <v>662</v>
      </c>
      <c r="C37" s="462" t="s">
        <v>663</v>
      </c>
      <c r="D37" s="463" t="s">
        <v>664</v>
      </c>
      <c r="E37" s="464" t="s">
        <v>665</v>
      </c>
      <c r="F37" s="464" t="s">
        <v>666</v>
      </c>
      <c r="G37" s="465" t="s">
        <v>673</v>
      </c>
      <c r="H37" s="460"/>
      <c r="I37" s="274">
        <v>5</v>
      </c>
      <c r="J37" s="280" t="s">
        <v>667</v>
      </c>
      <c r="K37" s="430" t="s">
        <v>165</v>
      </c>
      <c r="L37" s="281" t="s">
        <v>509</v>
      </c>
    </row>
    <row r="38" spans="1:12" ht="14.1" customHeight="1" thickBot="1" x14ac:dyDescent="0.25">
      <c r="A38" s="188"/>
      <c r="B38" s="461" t="s">
        <v>668</v>
      </c>
      <c r="C38" s="462" t="s">
        <v>669</v>
      </c>
      <c r="D38" s="466" t="s">
        <v>670</v>
      </c>
      <c r="E38" s="467" t="s">
        <v>671</v>
      </c>
      <c r="F38" s="467" t="s">
        <v>672</v>
      </c>
      <c r="G38" s="465" t="s">
        <v>681</v>
      </c>
      <c r="H38" s="188"/>
      <c r="I38" s="282">
        <v>6</v>
      </c>
      <c r="J38" s="421" t="s">
        <v>674</v>
      </c>
      <c r="K38" s="422" t="s">
        <v>675</v>
      </c>
      <c r="L38" s="285" t="s">
        <v>18</v>
      </c>
    </row>
    <row r="39" spans="1:12" ht="14.1" customHeight="1" thickBot="1" x14ac:dyDescent="0.25">
      <c r="A39" s="188"/>
      <c r="B39" s="461" t="s">
        <v>676</v>
      </c>
      <c r="C39" s="462" t="s">
        <v>677</v>
      </c>
      <c r="D39" s="463" t="s">
        <v>678</v>
      </c>
      <c r="E39" s="464" t="s">
        <v>679</v>
      </c>
      <c r="F39" s="467" t="s">
        <v>680</v>
      </c>
      <c r="G39" s="468" t="s">
        <v>687</v>
      </c>
      <c r="H39" s="188"/>
    </row>
    <row r="40" spans="1:12" x14ac:dyDescent="0.2">
      <c r="B40" s="461" t="s">
        <v>682</v>
      </c>
      <c r="C40" s="462" t="s">
        <v>683</v>
      </c>
      <c r="D40" s="466" t="s">
        <v>684</v>
      </c>
      <c r="E40" s="467" t="s">
        <v>685</v>
      </c>
      <c r="F40" s="671" t="s">
        <v>686</v>
      </c>
      <c r="G40" s="474"/>
    </row>
    <row r="41" spans="1:12" ht="13.5" thickBot="1" x14ac:dyDescent="0.25">
      <c r="B41" s="469" t="s">
        <v>688</v>
      </c>
      <c r="C41" s="470" t="s">
        <v>689</v>
      </c>
      <c r="D41" s="471" t="s">
        <v>690</v>
      </c>
      <c r="E41" s="472" t="s">
        <v>691</v>
      </c>
      <c r="F41" s="473" t="s">
        <v>692</v>
      </c>
      <c r="G41" s="672"/>
    </row>
    <row r="42" spans="1:12" ht="13.5" thickBot="1" x14ac:dyDescent="0.25"/>
    <row r="43" spans="1:12" ht="13.5" thickBot="1" x14ac:dyDescent="0.25">
      <c r="B43" s="648" t="s">
        <v>693</v>
      </c>
      <c r="C43" s="649"/>
      <c r="E43" s="475" t="s">
        <v>605</v>
      </c>
      <c r="F43" s="476" t="s">
        <v>694</v>
      </c>
      <c r="J43" s="477"/>
    </row>
    <row r="44" spans="1:12" x14ac:dyDescent="0.2">
      <c r="B44" s="478" t="s">
        <v>578</v>
      </c>
      <c r="C44" s="479" t="s">
        <v>695</v>
      </c>
      <c r="J44" s="477"/>
    </row>
    <row r="45" spans="1:12" x14ac:dyDescent="0.2">
      <c r="B45" s="480" t="s">
        <v>584</v>
      </c>
      <c r="C45" s="481" t="s">
        <v>696</v>
      </c>
      <c r="J45" s="477"/>
    </row>
    <row r="46" spans="1:12" ht="13.5" thickBot="1" x14ac:dyDescent="0.25">
      <c r="B46" s="482" t="s">
        <v>697</v>
      </c>
      <c r="C46" s="483" t="s">
        <v>698</v>
      </c>
      <c r="J46" s="484"/>
    </row>
  </sheetData>
  <mergeCells count="14">
    <mergeCell ref="A1:L1"/>
    <mergeCell ref="B8:F8"/>
    <mergeCell ref="B9:F9"/>
    <mergeCell ref="B17:F17"/>
    <mergeCell ref="B18:C18"/>
    <mergeCell ref="D18:F18"/>
    <mergeCell ref="B43:C43"/>
    <mergeCell ref="B19:C19"/>
    <mergeCell ref="D19:F19"/>
    <mergeCell ref="B29:C29"/>
    <mergeCell ref="B30:C30"/>
    <mergeCell ref="D31:F31"/>
    <mergeCell ref="B35:C35"/>
    <mergeCell ref="D35:G35"/>
  </mergeCells>
  <printOptions horizontalCentered="1"/>
  <pageMargins left="0.59055118110236227" right="0.59055118110236227" top="0.59055118110236227" bottom="0.39370078740157483" header="0.35433070866141736" footer="0.31496062992125984"/>
  <pageSetup paperSize="9" scale="83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zoomScaleNormal="100" workbookViewId="0">
      <selection sqref="A1:K1"/>
    </sheetView>
  </sheetViews>
  <sheetFormatPr baseColWidth="10" defaultColWidth="11.42578125" defaultRowHeight="12.75" x14ac:dyDescent="0.2"/>
  <cols>
    <col min="1" max="1" width="8.85546875" style="256" customWidth="1"/>
    <col min="2" max="5" width="19.5703125" style="256" customWidth="1"/>
    <col min="6" max="6" width="9.5703125" style="256" customWidth="1"/>
    <col min="7" max="7" width="4.42578125" style="256" customWidth="1"/>
    <col min="8" max="8" width="3.85546875" style="256" customWidth="1"/>
    <col min="9" max="10" width="13.7109375" style="256" customWidth="1"/>
    <col min="11" max="11" width="5.28515625" style="256" customWidth="1"/>
    <col min="12" max="16384" width="11.42578125" style="256"/>
  </cols>
  <sheetData>
    <row r="1" spans="1:14" ht="20.25" x14ac:dyDescent="0.3">
      <c r="A1" s="645" t="s">
        <v>374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410"/>
      <c r="M1" s="410"/>
    </row>
    <row r="3" spans="1:14" s="485" customFormat="1" ht="15" customHeight="1" thickBot="1" x14ac:dyDescent="0.25">
      <c r="A3" s="257" t="s">
        <v>0</v>
      </c>
      <c r="B3" s="258">
        <v>55</v>
      </c>
      <c r="C3" s="258">
        <v>56</v>
      </c>
      <c r="D3" s="258">
        <v>57</v>
      </c>
      <c r="E3" s="258">
        <v>58</v>
      </c>
      <c r="F3" s="259"/>
      <c r="H3" s="486" t="s">
        <v>455</v>
      </c>
    </row>
    <row r="4" spans="1:14" ht="15" customHeight="1" thickTop="1" thickBot="1" x14ac:dyDescent="0.25">
      <c r="A4" s="261">
        <v>0.54166666666666663</v>
      </c>
      <c r="B4" s="262" t="s">
        <v>12</v>
      </c>
      <c r="C4" s="262" t="s">
        <v>13</v>
      </c>
      <c r="D4" s="262" t="s">
        <v>456</v>
      </c>
      <c r="E4" s="262" t="s">
        <v>457</v>
      </c>
      <c r="F4" s="263" t="s">
        <v>7</v>
      </c>
      <c r="G4" s="307"/>
      <c r="H4" s="487" t="s">
        <v>12</v>
      </c>
    </row>
    <row r="5" spans="1:14" ht="15" customHeight="1" x14ac:dyDescent="0.2">
      <c r="A5" s="265">
        <v>0.55555555555555558</v>
      </c>
      <c r="B5" s="266" t="s">
        <v>462</v>
      </c>
      <c r="C5" s="266" t="s">
        <v>462</v>
      </c>
      <c r="D5" s="266" t="s">
        <v>462</v>
      </c>
      <c r="E5" s="266" t="s">
        <v>462</v>
      </c>
      <c r="F5" s="266"/>
      <c r="G5" s="307"/>
      <c r="H5" s="488">
        <v>1</v>
      </c>
      <c r="I5" s="489" t="s">
        <v>126</v>
      </c>
      <c r="J5" s="490" t="s">
        <v>284</v>
      </c>
      <c r="K5" s="491" t="s">
        <v>470</v>
      </c>
    </row>
    <row r="6" spans="1:14" ht="15" customHeight="1" x14ac:dyDescent="0.2">
      <c r="A6" s="261">
        <v>0.56944444444444442</v>
      </c>
      <c r="C6" s="492"/>
      <c r="D6" s="492"/>
      <c r="E6" s="492"/>
      <c r="F6" s="266"/>
      <c r="G6" s="307"/>
      <c r="H6" s="493">
        <v>2</v>
      </c>
      <c r="I6" s="494" t="s">
        <v>699</v>
      </c>
      <c r="J6" s="495" t="s">
        <v>205</v>
      </c>
      <c r="K6" s="496" t="s">
        <v>467</v>
      </c>
      <c r="N6" s="417"/>
    </row>
    <row r="7" spans="1:14" ht="15" customHeight="1" x14ac:dyDescent="0.2">
      <c r="A7" s="265">
        <v>0.59027777777777779</v>
      </c>
      <c r="B7" s="266"/>
      <c r="C7" s="266"/>
      <c r="D7" s="266"/>
      <c r="G7" s="307"/>
      <c r="H7" s="497">
        <v>3</v>
      </c>
      <c r="I7" s="494" t="s">
        <v>432</v>
      </c>
      <c r="J7" s="495" t="s">
        <v>700</v>
      </c>
      <c r="K7" s="496" t="s">
        <v>477</v>
      </c>
    </row>
    <row r="8" spans="1:14" ht="15" customHeight="1" x14ac:dyDescent="0.2">
      <c r="A8" s="261">
        <v>0.60416666666666663</v>
      </c>
      <c r="B8" s="657" t="s">
        <v>701</v>
      </c>
      <c r="C8" s="657"/>
      <c r="D8" s="657"/>
      <c r="E8" s="657"/>
      <c r="G8" s="307"/>
      <c r="H8" s="493">
        <v>4</v>
      </c>
      <c r="I8" s="494" t="s">
        <v>420</v>
      </c>
      <c r="J8" s="495" t="s">
        <v>421</v>
      </c>
      <c r="K8" s="496" t="s">
        <v>477</v>
      </c>
    </row>
    <row r="9" spans="1:14" ht="15" customHeight="1" x14ac:dyDescent="0.2">
      <c r="A9" s="265">
        <v>0.61805555555555558</v>
      </c>
      <c r="B9" s="657" t="s">
        <v>702</v>
      </c>
      <c r="C9" s="657"/>
      <c r="D9" s="657"/>
      <c r="E9" s="657"/>
      <c r="G9" s="307"/>
      <c r="H9" s="493">
        <v>5</v>
      </c>
      <c r="I9" s="494" t="s">
        <v>703</v>
      </c>
      <c r="J9" s="495" t="s">
        <v>169</v>
      </c>
      <c r="K9" s="496" t="s">
        <v>464</v>
      </c>
    </row>
    <row r="10" spans="1:14" ht="15" customHeight="1" thickBot="1" x14ac:dyDescent="0.25">
      <c r="A10" s="261">
        <v>0.63888888888888895</v>
      </c>
      <c r="B10" s="266"/>
      <c r="C10" s="266"/>
      <c r="D10" s="266"/>
      <c r="G10" s="307"/>
      <c r="H10" s="498">
        <v>6</v>
      </c>
      <c r="I10" s="499" t="s">
        <v>423</v>
      </c>
      <c r="J10" s="500" t="s">
        <v>165</v>
      </c>
      <c r="K10" s="501" t="s">
        <v>470</v>
      </c>
    </row>
    <row r="11" spans="1:14" ht="15" customHeight="1" thickBot="1" x14ac:dyDescent="0.25">
      <c r="A11" s="265">
        <v>0.65277777777777779</v>
      </c>
      <c r="B11" s="266"/>
      <c r="C11" s="266"/>
      <c r="D11" s="266"/>
      <c r="G11" s="307"/>
      <c r="H11" s="502" t="s">
        <v>13</v>
      </c>
      <c r="J11" s="253"/>
      <c r="K11" s="256" t="str">
        <f>C12&amp;" "&amp;D12</f>
        <v xml:space="preserve"> </v>
      </c>
    </row>
    <row r="12" spans="1:14" ht="15" customHeight="1" x14ac:dyDescent="0.2">
      <c r="A12" s="261">
        <v>0.66666666666666663</v>
      </c>
      <c r="B12" s="492"/>
      <c r="C12" s="492"/>
      <c r="D12" s="492"/>
      <c r="E12" s="492"/>
      <c r="G12" s="307"/>
      <c r="H12" s="488">
        <v>1</v>
      </c>
      <c r="I12" s="489" t="s">
        <v>428</v>
      </c>
      <c r="J12" s="490" t="s">
        <v>704</v>
      </c>
      <c r="K12" s="491" t="s">
        <v>470</v>
      </c>
    </row>
    <row r="13" spans="1:14" ht="15" customHeight="1" x14ac:dyDescent="0.2">
      <c r="A13" s="265">
        <v>0.6875</v>
      </c>
      <c r="B13" s="266"/>
      <c r="C13" s="266"/>
      <c r="D13" s="266"/>
      <c r="G13" s="307"/>
      <c r="H13" s="493">
        <v>2</v>
      </c>
      <c r="I13" s="494" t="s">
        <v>415</v>
      </c>
      <c r="J13" s="495" t="s">
        <v>72</v>
      </c>
      <c r="K13" s="496" t="s">
        <v>477</v>
      </c>
    </row>
    <row r="14" spans="1:14" ht="15" customHeight="1" x14ac:dyDescent="0.2">
      <c r="A14" s="261">
        <v>0.70138888888888884</v>
      </c>
      <c r="B14" s="266"/>
      <c r="C14" s="266"/>
      <c r="D14" s="266"/>
      <c r="G14" s="307"/>
      <c r="H14" s="497">
        <v>3</v>
      </c>
      <c r="I14" s="494" t="s">
        <v>419</v>
      </c>
      <c r="J14" s="495" t="s">
        <v>323</v>
      </c>
      <c r="K14" s="496" t="s">
        <v>509</v>
      </c>
    </row>
    <row r="15" spans="1:14" ht="15" customHeight="1" x14ac:dyDescent="0.2">
      <c r="A15" s="265">
        <v>0.71527777777777779</v>
      </c>
      <c r="B15" s="267"/>
      <c r="C15" s="267"/>
      <c r="D15" s="267"/>
      <c r="E15" s="503"/>
      <c r="F15" s="503"/>
      <c r="G15" s="307"/>
      <c r="H15" s="493">
        <v>4</v>
      </c>
      <c r="I15" s="494" t="s">
        <v>478</v>
      </c>
      <c r="J15" s="495"/>
      <c r="K15" s="496"/>
    </row>
    <row r="16" spans="1:14" s="291" customFormat="1" ht="15" customHeight="1" x14ac:dyDescent="0.2">
      <c r="A16" s="261">
        <v>0.73611111111111116</v>
      </c>
      <c r="B16" s="657" t="s">
        <v>705</v>
      </c>
      <c r="C16" s="657"/>
      <c r="D16" s="657"/>
      <c r="E16" s="657"/>
      <c r="F16" s="266"/>
      <c r="G16" s="307"/>
      <c r="H16" s="493">
        <v>5</v>
      </c>
      <c r="I16" s="494" t="s">
        <v>162</v>
      </c>
      <c r="J16" s="495" t="s">
        <v>200</v>
      </c>
      <c r="K16" s="496" t="s">
        <v>477</v>
      </c>
      <c r="L16" s="256"/>
    </row>
    <row r="17" spans="1:12" ht="15" customHeight="1" thickBot="1" x14ac:dyDescent="0.25">
      <c r="A17" s="265">
        <v>0.75</v>
      </c>
      <c r="B17" s="658" t="s">
        <v>776</v>
      </c>
      <c r="C17" s="658"/>
      <c r="D17" s="658"/>
      <c r="E17" s="658"/>
      <c r="F17" s="492"/>
      <c r="G17" s="307"/>
      <c r="H17" s="498">
        <v>6</v>
      </c>
      <c r="I17" s="499" t="s">
        <v>706</v>
      </c>
      <c r="J17" s="500" t="s">
        <v>86</v>
      </c>
      <c r="K17" s="501" t="s">
        <v>470</v>
      </c>
    </row>
    <row r="18" spans="1:12" ht="15" customHeight="1" thickBot="1" x14ac:dyDescent="0.25">
      <c r="A18" s="261">
        <v>0.76388888888888884</v>
      </c>
      <c r="C18" s="492"/>
      <c r="D18" s="492"/>
      <c r="E18" s="492"/>
      <c r="F18" s="279"/>
      <c r="G18" s="504"/>
      <c r="H18" s="487" t="s">
        <v>456</v>
      </c>
      <c r="J18" s="253"/>
    </row>
    <row r="19" spans="1:12" ht="15" customHeight="1" x14ac:dyDescent="0.2">
      <c r="A19" s="265">
        <v>0.78472222222222221</v>
      </c>
      <c r="B19" s="658" t="s">
        <v>707</v>
      </c>
      <c r="C19" s="658"/>
      <c r="D19" s="658"/>
      <c r="E19" s="658"/>
      <c r="F19" s="279"/>
      <c r="G19" s="504"/>
      <c r="H19" s="488">
        <v>1</v>
      </c>
      <c r="I19" s="489" t="s">
        <v>708</v>
      </c>
      <c r="J19" s="490" t="s">
        <v>200</v>
      </c>
      <c r="K19" s="491" t="s">
        <v>477</v>
      </c>
    </row>
    <row r="20" spans="1:12" ht="15" customHeight="1" x14ac:dyDescent="0.2">
      <c r="A20" s="261">
        <v>0.79861111111111116</v>
      </c>
      <c r="B20" s="657" t="s">
        <v>709</v>
      </c>
      <c r="C20" s="657"/>
      <c r="D20" s="657"/>
      <c r="E20" s="657"/>
      <c r="F20" s="307"/>
      <c r="G20" s="504"/>
      <c r="H20" s="493">
        <v>2</v>
      </c>
      <c r="I20" s="494" t="s">
        <v>478</v>
      </c>
      <c r="J20" s="495"/>
      <c r="K20" s="496"/>
    </row>
    <row r="21" spans="1:12" ht="15" customHeight="1" thickBot="1" x14ac:dyDescent="0.25">
      <c r="A21" s="308">
        <v>0.8125</v>
      </c>
      <c r="B21" s="309"/>
      <c r="C21" s="309"/>
      <c r="D21" s="309"/>
      <c r="E21" s="309"/>
      <c r="F21" s="259"/>
      <c r="G21" s="504"/>
      <c r="H21" s="497">
        <v>3</v>
      </c>
      <c r="I21" s="494" t="s">
        <v>434</v>
      </c>
      <c r="J21" s="495" t="s">
        <v>710</v>
      </c>
      <c r="K21" s="496" t="s">
        <v>470</v>
      </c>
    </row>
    <row r="22" spans="1:12" ht="15" customHeight="1" thickTop="1" x14ac:dyDescent="0.2">
      <c r="A22" s="265">
        <v>0.375</v>
      </c>
      <c r="B22" s="505"/>
      <c r="C22" s="505"/>
      <c r="D22" s="505"/>
      <c r="E22" s="506"/>
      <c r="F22" s="507" t="s">
        <v>8</v>
      </c>
      <c r="G22" s="504"/>
      <c r="H22" s="493">
        <v>4</v>
      </c>
      <c r="I22" s="494" t="s">
        <v>425</v>
      </c>
      <c r="J22" s="495" t="s">
        <v>711</v>
      </c>
      <c r="K22" s="496" t="s">
        <v>470</v>
      </c>
    </row>
    <row r="23" spans="1:12" ht="15" customHeight="1" x14ac:dyDescent="0.2">
      <c r="A23" s="265">
        <v>0.3888888888888889</v>
      </c>
      <c r="B23" s="658" t="s">
        <v>712</v>
      </c>
      <c r="C23" s="658"/>
      <c r="D23" s="658"/>
      <c r="E23" s="658"/>
      <c r="F23" s="279"/>
      <c r="G23" s="504"/>
      <c r="H23" s="493">
        <v>5</v>
      </c>
      <c r="I23" s="494" t="s">
        <v>363</v>
      </c>
      <c r="J23" s="495" t="s">
        <v>417</v>
      </c>
      <c r="K23" s="496" t="s">
        <v>464</v>
      </c>
    </row>
    <row r="24" spans="1:12" ht="15" customHeight="1" thickBot="1" x14ac:dyDescent="0.25">
      <c r="A24" s="265">
        <v>0.40277777777777773</v>
      </c>
      <c r="B24" s="658" t="s">
        <v>713</v>
      </c>
      <c r="C24" s="658"/>
      <c r="D24" s="658"/>
      <c r="E24" s="658"/>
      <c r="F24" s="279"/>
      <c r="G24" s="504"/>
      <c r="H24" s="498">
        <v>6</v>
      </c>
      <c r="I24" s="499" t="s">
        <v>714</v>
      </c>
      <c r="J24" s="500" t="s">
        <v>715</v>
      </c>
      <c r="K24" s="501" t="s">
        <v>477</v>
      </c>
    </row>
    <row r="25" spans="1:12" ht="15" customHeight="1" thickBot="1" x14ac:dyDescent="0.25">
      <c r="A25" s="265">
        <v>0.4236111111111111</v>
      </c>
      <c r="B25" s="658" t="s">
        <v>716</v>
      </c>
      <c r="C25" s="658"/>
      <c r="D25" s="658"/>
      <c r="E25" s="658"/>
      <c r="F25" s="279"/>
      <c r="G25" s="504"/>
      <c r="H25" s="502" t="s">
        <v>457</v>
      </c>
      <c r="I25" s="317"/>
      <c r="J25" s="508"/>
      <c r="K25" s="317"/>
    </row>
    <row r="26" spans="1:12" ht="15" customHeight="1" x14ac:dyDescent="0.2">
      <c r="A26" s="265">
        <v>0.4375</v>
      </c>
      <c r="B26" s="658" t="s">
        <v>717</v>
      </c>
      <c r="C26" s="658"/>
      <c r="D26" s="658"/>
      <c r="E26" s="658"/>
      <c r="F26" s="307"/>
      <c r="G26" s="504"/>
      <c r="H26" s="488">
        <v>1</v>
      </c>
      <c r="I26" s="489" t="s">
        <v>718</v>
      </c>
      <c r="J26" s="490" t="s">
        <v>719</v>
      </c>
      <c r="K26" s="491" t="s">
        <v>477</v>
      </c>
    </row>
    <row r="27" spans="1:12" ht="15" customHeight="1" x14ac:dyDescent="0.2">
      <c r="A27" s="265">
        <v>0.4513888888888889</v>
      </c>
      <c r="B27" s="658" t="s">
        <v>775</v>
      </c>
      <c r="C27" s="658"/>
      <c r="D27" s="658"/>
      <c r="E27" s="658"/>
      <c r="F27" s="509"/>
      <c r="G27" s="504"/>
      <c r="H27" s="493">
        <v>2</v>
      </c>
      <c r="I27" s="494" t="s">
        <v>430</v>
      </c>
      <c r="J27" s="495" t="s">
        <v>720</v>
      </c>
      <c r="K27" s="496" t="s">
        <v>470</v>
      </c>
    </row>
    <row r="28" spans="1:12" s="317" customFormat="1" ht="15" customHeight="1" x14ac:dyDescent="0.2">
      <c r="A28" s="265">
        <v>0.47222222222222227</v>
      </c>
      <c r="B28" s="510"/>
      <c r="C28" s="511"/>
      <c r="D28" s="510"/>
      <c r="E28" s="512"/>
      <c r="F28" s="513"/>
      <c r="G28" s="504"/>
      <c r="H28" s="497">
        <v>3</v>
      </c>
      <c r="I28" s="494" t="s">
        <v>478</v>
      </c>
      <c r="J28" s="495"/>
      <c r="K28" s="496"/>
      <c r="L28" s="256"/>
    </row>
    <row r="29" spans="1:12" s="317" customFormat="1" ht="15" customHeight="1" x14ac:dyDescent="0.2">
      <c r="A29" s="265">
        <v>0.4861111111111111</v>
      </c>
      <c r="B29" s="510"/>
      <c r="C29" s="510"/>
      <c r="D29" s="510"/>
      <c r="E29" s="510"/>
      <c r="F29" s="509"/>
      <c r="G29" s="504"/>
      <c r="H29" s="493">
        <v>4</v>
      </c>
      <c r="I29" s="494" t="s">
        <v>721</v>
      </c>
      <c r="J29" s="495" t="s">
        <v>722</v>
      </c>
      <c r="K29" s="496" t="s">
        <v>467</v>
      </c>
      <c r="L29" s="256"/>
    </row>
    <row r="30" spans="1:12" s="317" customFormat="1" ht="15" customHeight="1" x14ac:dyDescent="0.2">
      <c r="A30" s="265">
        <v>0.5</v>
      </c>
      <c r="B30" s="510"/>
      <c r="C30" s="510"/>
      <c r="D30" s="510"/>
      <c r="E30" s="510"/>
      <c r="G30" s="504"/>
      <c r="H30" s="493">
        <v>5</v>
      </c>
      <c r="I30" s="494" t="s">
        <v>73</v>
      </c>
      <c r="J30" s="495" t="s">
        <v>723</v>
      </c>
      <c r="K30" s="496" t="s">
        <v>470</v>
      </c>
      <c r="L30" s="256"/>
    </row>
    <row r="31" spans="1:12" s="317" customFormat="1" ht="15" customHeight="1" thickBot="1" x14ac:dyDescent="0.25">
      <c r="A31" s="265">
        <v>0.52083333333333337</v>
      </c>
      <c r="B31" s="656" t="s">
        <v>724</v>
      </c>
      <c r="C31" s="656"/>
      <c r="D31" s="656"/>
      <c r="E31" s="656"/>
      <c r="G31" s="504"/>
      <c r="H31" s="498">
        <v>6</v>
      </c>
      <c r="I31" s="499" t="s">
        <v>433</v>
      </c>
      <c r="J31" s="500" t="s">
        <v>725</v>
      </c>
      <c r="K31" s="501" t="s">
        <v>477</v>
      </c>
      <c r="L31" s="256"/>
    </row>
    <row r="32" spans="1:12" s="317" customFormat="1" ht="15" customHeight="1" x14ac:dyDescent="0.2">
      <c r="A32" s="265">
        <v>0.53472222222222221</v>
      </c>
      <c r="C32" s="514"/>
      <c r="D32" s="514"/>
      <c r="E32" s="514"/>
      <c r="F32" s="503"/>
      <c r="G32" s="504"/>
      <c r="H32" s="515"/>
    </row>
    <row r="33" spans="1:12" s="317" customFormat="1" ht="15" customHeight="1" thickBot="1" x14ac:dyDescent="0.25">
      <c r="A33" s="308">
        <v>0.54861111111111105</v>
      </c>
      <c r="B33" s="516"/>
      <c r="C33" s="517"/>
      <c r="D33" s="517"/>
      <c r="E33" s="517"/>
      <c r="F33" s="517"/>
      <c r="G33" s="504"/>
      <c r="H33" s="515"/>
      <c r="I33" s="291"/>
      <c r="J33" s="291"/>
      <c r="K33" s="291"/>
      <c r="L33" s="267"/>
    </row>
    <row r="34" spans="1:12" s="317" customFormat="1" ht="15" customHeight="1" thickTop="1" x14ac:dyDescent="0.2">
      <c r="A34" s="512"/>
      <c r="F34" s="509"/>
      <c r="G34" s="504"/>
      <c r="H34" s="515"/>
      <c r="I34" s="291"/>
      <c r="J34" s="291"/>
      <c r="K34" s="291"/>
      <c r="L34" s="267"/>
    </row>
    <row r="35" spans="1:12" s="317" customFormat="1" ht="15" customHeight="1" x14ac:dyDescent="0.2">
      <c r="A35" s="291"/>
      <c r="B35" s="503" t="s">
        <v>605</v>
      </c>
      <c r="C35" s="518" t="s">
        <v>726</v>
      </c>
      <c r="E35" s="509"/>
      <c r="F35" s="509"/>
      <c r="G35" s="504"/>
      <c r="H35" s="519"/>
      <c r="I35" s="291"/>
      <c r="J35" s="291"/>
      <c r="K35" s="291"/>
      <c r="L35" s="267"/>
    </row>
    <row r="36" spans="1:12" s="317" customFormat="1" ht="15" customHeight="1" x14ac:dyDescent="0.2">
      <c r="A36" s="291"/>
      <c r="B36" s="256"/>
      <c r="C36" s="520" t="s">
        <v>727</v>
      </c>
      <c r="D36" s="291"/>
      <c r="E36" s="518"/>
      <c r="F36" s="509"/>
      <c r="G36" s="509"/>
      <c r="H36" s="515"/>
      <c r="I36" s="291"/>
      <c r="J36" s="291"/>
      <c r="K36" s="291"/>
      <c r="L36" s="267"/>
    </row>
    <row r="37" spans="1:12" s="317" customFormat="1" ht="15" customHeight="1" x14ac:dyDescent="0.2">
      <c r="A37" s="279"/>
      <c r="B37" s="256"/>
      <c r="C37" s="409" t="s">
        <v>728</v>
      </c>
      <c r="D37" s="279"/>
      <c r="E37" s="476"/>
      <c r="F37" s="267"/>
      <c r="G37" s="509"/>
      <c r="H37" s="476"/>
      <c r="I37" s="279"/>
      <c r="J37" s="279"/>
      <c r="K37" s="279"/>
    </row>
    <row r="38" spans="1:12" s="291" customFormat="1" ht="15" customHeight="1" x14ac:dyDescent="0.2">
      <c r="A38" s="256"/>
      <c r="B38" s="476"/>
      <c r="D38" s="253"/>
      <c r="E38" s="476"/>
      <c r="F38" s="267"/>
      <c r="G38" s="267"/>
      <c r="H38" s="476"/>
      <c r="I38" s="256"/>
      <c r="J38" s="256"/>
      <c r="K38" s="256"/>
    </row>
    <row r="39" spans="1:12" s="291" customFormat="1" ht="15" customHeight="1" x14ac:dyDescent="0.2">
      <c r="A39" s="256"/>
      <c r="B39" s="476"/>
      <c r="C39" s="409" t="s">
        <v>617</v>
      </c>
      <c r="D39" s="253"/>
      <c r="E39" s="476"/>
      <c r="F39" s="314"/>
      <c r="G39" s="267"/>
      <c r="H39" s="476"/>
      <c r="I39" s="256"/>
      <c r="J39" s="256"/>
      <c r="K39" s="256"/>
    </row>
    <row r="40" spans="1:12" s="291" customFormat="1" ht="15" customHeight="1" x14ac:dyDescent="0.2">
      <c r="A40" s="256"/>
      <c r="B40" s="476"/>
      <c r="C40" s="409" t="s">
        <v>729</v>
      </c>
      <c r="D40" s="256"/>
      <c r="E40" s="476"/>
      <c r="F40" s="515"/>
      <c r="G40" s="314"/>
      <c r="H40" s="476"/>
      <c r="I40" s="256"/>
      <c r="J40" s="256"/>
      <c r="K40" s="256"/>
    </row>
    <row r="41" spans="1:12" s="291" customFormat="1" ht="15" customHeight="1" x14ac:dyDescent="0.2">
      <c r="A41" s="509"/>
      <c r="B41" s="515"/>
      <c r="C41" s="409"/>
      <c r="D41" s="509"/>
      <c r="E41" s="515"/>
      <c r="F41" s="476"/>
      <c r="G41" s="515"/>
      <c r="H41" s="515"/>
      <c r="I41" s="509"/>
      <c r="J41" s="509"/>
      <c r="K41" s="509"/>
    </row>
    <row r="42" spans="1:12" s="279" customFormat="1" ht="15" customHeight="1" x14ac:dyDescent="0.2">
      <c r="B42" s="476"/>
      <c r="C42" s="521"/>
      <c r="E42" s="476"/>
      <c r="F42" s="476"/>
      <c r="G42" s="476"/>
      <c r="H42" s="476"/>
    </row>
    <row r="43" spans="1:12" ht="15" hidden="1" customHeight="1" x14ac:dyDescent="0.2">
      <c r="A43" s="279"/>
      <c r="B43" s="476"/>
      <c r="C43" s="521"/>
      <c r="D43" s="279"/>
      <c r="E43" s="522"/>
      <c r="F43" s="476"/>
      <c r="G43" s="476"/>
      <c r="H43" s="476"/>
      <c r="I43" s="279"/>
      <c r="J43" s="279"/>
      <c r="K43" s="279"/>
    </row>
    <row r="44" spans="1:12" x14ac:dyDescent="0.2">
      <c r="A44" s="314"/>
      <c r="B44" s="519"/>
      <c r="C44" s="523"/>
      <c r="D44" s="314"/>
      <c r="E44" s="524"/>
      <c r="F44" s="476"/>
      <c r="G44" s="476"/>
      <c r="H44" s="519"/>
      <c r="I44" s="314"/>
      <c r="J44" s="314"/>
      <c r="K44" s="314"/>
    </row>
    <row r="45" spans="1:12" x14ac:dyDescent="0.2">
      <c r="A45" s="279"/>
      <c r="B45" s="515"/>
      <c r="C45" s="521"/>
      <c r="D45" s="279"/>
      <c r="E45" s="522"/>
      <c r="F45" s="515"/>
      <c r="G45" s="476"/>
      <c r="H45" s="279"/>
      <c r="I45" s="279"/>
      <c r="J45" s="279"/>
      <c r="K45" s="279"/>
    </row>
    <row r="46" spans="1:12" s="509" customFormat="1" x14ac:dyDescent="0.2">
      <c r="B46" s="515"/>
      <c r="C46" s="525"/>
      <c r="E46" s="525"/>
      <c r="F46" s="476"/>
      <c r="G46" s="515"/>
    </row>
    <row r="47" spans="1:12" s="279" customFormat="1" x14ac:dyDescent="0.2">
      <c r="A47" s="509"/>
      <c r="B47" s="515"/>
      <c r="C47" s="522"/>
      <c r="D47" s="509"/>
      <c r="E47" s="525"/>
      <c r="F47" s="515"/>
      <c r="G47" s="476"/>
      <c r="H47" s="526"/>
      <c r="I47" s="509"/>
      <c r="J47" s="509"/>
      <c r="K47" s="509"/>
    </row>
    <row r="48" spans="1:12" s="279" customFormat="1" x14ac:dyDescent="0.2">
      <c r="A48" s="317"/>
      <c r="B48" s="515"/>
      <c r="C48" s="515"/>
      <c r="D48" s="317"/>
      <c r="E48" s="515"/>
      <c r="F48" s="519"/>
      <c r="G48" s="515"/>
      <c r="H48" s="509"/>
      <c r="I48" s="317"/>
      <c r="J48" s="317"/>
      <c r="K48" s="317"/>
    </row>
    <row r="49" spans="1:11" s="314" customFormat="1" x14ac:dyDescent="0.2">
      <c r="A49" s="256"/>
      <c r="B49" s="515"/>
      <c r="C49" s="522"/>
      <c r="D49" s="256"/>
      <c r="E49" s="525"/>
      <c r="F49" s="476"/>
      <c r="G49" s="519"/>
      <c r="H49" s="279"/>
      <c r="I49" s="256"/>
      <c r="J49" s="256"/>
      <c r="K49" s="256"/>
    </row>
    <row r="50" spans="1:11" s="279" customFormat="1" x14ac:dyDescent="0.2">
      <c r="A50" s="256"/>
      <c r="B50" s="476"/>
      <c r="C50" s="476"/>
      <c r="D50" s="256"/>
      <c r="E50" s="476"/>
      <c r="F50" s="515"/>
      <c r="G50" s="476"/>
      <c r="H50" s="256"/>
      <c r="I50" s="256"/>
      <c r="J50" s="256"/>
      <c r="K50" s="256"/>
    </row>
    <row r="51" spans="1:11" s="509" customFormat="1" x14ac:dyDescent="0.2">
      <c r="A51" s="256"/>
      <c r="B51" s="279"/>
      <c r="C51" s="279"/>
      <c r="D51" s="279"/>
      <c r="E51" s="476"/>
      <c r="F51" s="476"/>
      <c r="G51" s="515"/>
      <c r="H51" s="256"/>
      <c r="I51" s="256"/>
      <c r="J51" s="256"/>
      <c r="K51" s="256"/>
    </row>
    <row r="52" spans="1:11" s="509" customFormat="1" x14ac:dyDescent="0.2">
      <c r="A52" s="527"/>
      <c r="B52" s="528"/>
      <c r="C52" s="529"/>
      <c r="D52" s="530"/>
      <c r="E52" s="531"/>
      <c r="F52" s="515"/>
      <c r="G52" s="476"/>
      <c r="H52" s="528"/>
      <c r="I52" s="527"/>
      <c r="J52" s="527"/>
      <c r="K52" s="527"/>
    </row>
    <row r="53" spans="1:11" s="317" customFormat="1" x14ac:dyDescent="0.2">
      <c r="C53" s="530"/>
      <c r="F53" s="476"/>
      <c r="G53" s="515"/>
    </row>
    <row r="54" spans="1:11" x14ac:dyDescent="0.2">
      <c r="A54" s="527"/>
      <c r="B54" s="527"/>
      <c r="C54" s="530"/>
      <c r="D54" s="527"/>
      <c r="E54" s="527"/>
      <c r="F54" s="476"/>
      <c r="G54" s="476"/>
      <c r="H54" s="527"/>
      <c r="I54" s="527"/>
      <c r="J54" s="527"/>
      <c r="K54" s="527"/>
    </row>
    <row r="55" spans="1:11" x14ac:dyDescent="0.2">
      <c r="A55" s="527"/>
      <c r="B55" s="528"/>
      <c r="C55" s="530"/>
      <c r="D55" s="530"/>
      <c r="E55" s="530"/>
      <c r="F55" s="476"/>
      <c r="G55" s="476"/>
      <c r="H55" s="527"/>
      <c r="I55" s="527"/>
      <c r="J55" s="527"/>
      <c r="K55" s="527"/>
    </row>
    <row r="56" spans="1:11" x14ac:dyDescent="0.2">
      <c r="B56" s="509"/>
      <c r="D56" s="532"/>
      <c r="F56" s="531"/>
      <c r="G56" s="476"/>
    </row>
    <row r="57" spans="1:11" s="527" customFormat="1" x14ac:dyDescent="0.2">
      <c r="A57" s="256"/>
      <c r="B57" s="317"/>
      <c r="C57" s="256"/>
      <c r="D57" s="256"/>
      <c r="E57" s="256"/>
      <c r="F57" s="317"/>
      <c r="G57" s="531"/>
      <c r="H57" s="256"/>
      <c r="I57" s="256"/>
      <c r="J57" s="256"/>
      <c r="K57" s="256"/>
    </row>
    <row r="58" spans="1:11" s="317" customFormat="1" ht="13.5" customHeight="1" x14ac:dyDescent="0.2">
      <c r="A58" s="256"/>
      <c r="B58" s="527"/>
      <c r="C58" s="256"/>
      <c r="D58" s="256"/>
      <c r="E58" s="256"/>
      <c r="F58" s="527"/>
      <c r="H58" s="256"/>
      <c r="I58" s="256"/>
      <c r="J58" s="256"/>
      <c r="K58" s="256"/>
    </row>
    <row r="59" spans="1:11" s="527" customFormat="1" x14ac:dyDescent="0.2">
      <c r="A59" s="279"/>
      <c r="B59" s="279"/>
      <c r="C59" s="279"/>
      <c r="D59" s="279"/>
      <c r="E59" s="279"/>
      <c r="F59" s="529"/>
      <c r="H59" s="279"/>
      <c r="I59" s="279"/>
      <c r="J59" s="279"/>
      <c r="K59" s="279"/>
    </row>
    <row r="60" spans="1:11" s="527" customFormat="1" x14ac:dyDescent="0.2">
      <c r="A60" s="533"/>
      <c r="B60" s="476"/>
      <c r="C60" s="476"/>
      <c r="D60" s="533"/>
      <c r="E60" s="476"/>
      <c r="F60" s="417"/>
      <c r="G60" s="529"/>
      <c r="H60" s="256"/>
      <c r="I60" s="256"/>
      <c r="J60" s="256"/>
      <c r="K60" s="256"/>
    </row>
    <row r="61" spans="1:11" x14ac:dyDescent="0.2">
      <c r="A61" s="533"/>
      <c r="B61" s="476"/>
      <c r="C61" s="476"/>
      <c r="D61" s="533"/>
      <c r="E61" s="476"/>
      <c r="G61" s="417"/>
    </row>
    <row r="62" spans="1:11" x14ac:dyDescent="0.2">
      <c r="A62" s="533"/>
      <c r="B62" s="476"/>
      <c r="C62" s="476"/>
      <c r="D62" s="533"/>
      <c r="E62" s="476"/>
    </row>
    <row r="63" spans="1:11" x14ac:dyDescent="0.2">
      <c r="A63" s="533"/>
      <c r="B63" s="476"/>
      <c r="C63" s="476"/>
      <c r="D63" s="533"/>
      <c r="E63" s="476"/>
      <c r="F63" s="279"/>
    </row>
    <row r="64" spans="1:11" s="279" customFormat="1" x14ac:dyDescent="0.2">
      <c r="A64" s="533"/>
      <c r="B64" s="476"/>
      <c r="C64" s="476"/>
      <c r="D64" s="533"/>
      <c r="E64" s="476"/>
      <c r="F64" s="476"/>
      <c r="H64" s="256"/>
      <c r="I64" s="256"/>
      <c r="J64" s="256"/>
      <c r="K64" s="256"/>
    </row>
    <row r="65" spans="1:11" x14ac:dyDescent="0.2">
      <c r="A65" s="533"/>
      <c r="B65" s="476"/>
      <c r="C65" s="476"/>
      <c r="D65" s="533"/>
      <c r="E65" s="476"/>
      <c r="F65" s="476"/>
      <c r="G65" s="476"/>
    </row>
    <row r="66" spans="1:11" x14ac:dyDescent="0.2">
      <c r="A66" s="279"/>
      <c r="B66" s="279"/>
      <c r="C66" s="279"/>
      <c r="D66" s="279"/>
      <c r="E66" s="279"/>
      <c r="F66" s="476"/>
      <c r="G66" s="476"/>
      <c r="H66" s="279"/>
      <c r="I66" s="279"/>
      <c r="J66" s="279"/>
      <c r="K66" s="279"/>
    </row>
    <row r="67" spans="1:11" x14ac:dyDescent="0.2">
      <c r="A67" s="533"/>
      <c r="B67" s="476"/>
      <c r="C67" s="476"/>
      <c r="D67" s="533"/>
      <c r="E67" s="476"/>
      <c r="F67" s="476"/>
      <c r="G67" s="476"/>
    </row>
    <row r="68" spans="1:11" x14ac:dyDescent="0.2">
      <c r="A68" s="533"/>
      <c r="B68" s="476"/>
      <c r="C68" s="476"/>
      <c r="D68" s="533"/>
      <c r="E68" s="476"/>
      <c r="F68" s="476"/>
      <c r="G68" s="476"/>
    </row>
    <row r="69" spans="1:11" x14ac:dyDescent="0.2">
      <c r="A69" s="533"/>
      <c r="B69" s="476"/>
      <c r="C69" s="476"/>
      <c r="D69" s="533"/>
      <c r="E69" s="476"/>
      <c r="F69" s="476"/>
      <c r="G69" s="476"/>
    </row>
    <row r="70" spans="1:11" x14ac:dyDescent="0.2">
      <c r="A70" s="533"/>
      <c r="B70" s="476"/>
      <c r="C70" s="476"/>
      <c r="D70" s="533"/>
      <c r="E70" s="476"/>
      <c r="F70" s="279"/>
      <c r="G70" s="476"/>
    </row>
    <row r="71" spans="1:11" s="279" customFormat="1" x14ac:dyDescent="0.2">
      <c r="A71" s="533"/>
      <c r="B71" s="476"/>
      <c r="C71" s="476"/>
      <c r="D71" s="533"/>
      <c r="E71" s="476"/>
      <c r="F71" s="476"/>
      <c r="H71" s="256"/>
      <c r="I71" s="256"/>
      <c r="J71" s="256"/>
      <c r="K71" s="256"/>
    </row>
    <row r="72" spans="1:11" x14ac:dyDescent="0.2">
      <c r="A72" s="533"/>
      <c r="B72" s="476"/>
      <c r="C72" s="476"/>
      <c r="D72" s="533"/>
      <c r="E72" s="476"/>
      <c r="F72" s="476"/>
      <c r="G72" s="476"/>
    </row>
    <row r="73" spans="1:11" x14ac:dyDescent="0.2">
      <c r="A73" s="279"/>
      <c r="B73" s="279"/>
      <c r="C73" s="279"/>
      <c r="D73" s="279"/>
      <c r="E73" s="279"/>
      <c r="F73" s="476"/>
      <c r="G73" s="476"/>
      <c r="H73" s="279"/>
      <c r="I73" s="279"/>
      <c r="J73" s="279"/>
      <c r="K73" s="279"/>
    </row>
    <row r="74" spans="1:11" x14ac:dyDescent="0.2">
      <c r="A74" s="533"/>
      <c r="B74" s="476"/>
      <c r="C74" s="476"/>
      <c r="D74" s="533"/>
      <c r="E74" s="476"/>
      <c r="F74" s="476"/>
      <c r="G74" s="476"/>
    </row>
    <row r="75" spans="1:11" x14ac:dyDescent="0.2">
      <c r="A75" s="533"/>
      <c r="B75" s="476"/>
      <c r="C75" s="476"/>
      <c r="D75" s="533"/>
      <c r="E75" s="476"/>
      <c r="F75" s="476"/>
      <c r="G75" s="476"/>
    </row>
    <row r="76" spans="1:11" x14ac:dyDescent="0.2">
      <c r="A76" s="533"/>
      <c r="B76" s="476"/>
      <c r="C76" s="476"/>
      <c r="D76" s="533"/>
      <c r="E76" s="476"/>
      <c r="F76" s="476"/>
      <c r="G76" s="476"/>
    </row>
    <row r="77" spans="1:11" x14ac:dyDescent="0.2">
      <c r="A77" s="533"/>
      <c r="B77" s="476"/>
      <c r="C77" s="476"/>
      <c r="D77" s="533"/>
      <c r="E77" s="476"/>
      <c r="F77" s="279"/>
      <c r="G77" s="476"/>
    </row>
    <row r="78" spans="1:11" s="279" customFormat="1" x14ac:dyDescent="0.2">
      <c r="A78" s="533"/>
      <c r="B78" s="476"/>
      <c r="C78" s="476"/>
      <c r="D78" s="533"/>
      <c r="E78" s="476"/>
      <c r="F78" s="476"/>
      <c r="H78" s="256"/>
      <c r="I78" s="256"/>
      <c r="J78" s="256"/>
      <c r="K78" s="256"/>
    </row>
    <row r="79" spans="1:11" x14ac:dyDescent="0.2">
      <c r="A79" s="533"/>
      <c r="B79" s="476"/>
      <c r="C79" s="476"/>
      <c r="D79" s="533"/>
      <c r="E79" s="476"/>
      <c r="F79" s="476"/>
      <c r="G79" s="476"/>
    </row>
    <row r="80" spans="1:11" x14ac:dyDescent="0.2">
      <c r="A80" s="534"/>
      <c r="B80" s="476"/>
      <c r="C80" s="476"/>
      <c r="D80" s="533"/>
      <c r="E80" s="476"/>
      <c r="F80" s="476"/>
      <c r="G80" s="476"/>
    </row>
    <row r="81" spans="1:11" x14ac:dyDescent="0.2">
      <c r="A81" s="535"/>
      <c r="B81" s="536"/>
      <c r="C81" s="535"/>
      <c r="D81" s="535"/>
      <c r="E81" s="535"/>
      <c r="F81" s="476"/>
      <c r="G81" s="476"/>
      <c r="H81" s="535"/>
      <c r="I81" s="535"/>
      <c r="J81" s="535"/>
      <c r="K81" s="535"/>
    </row>
    <row r="82" spans="1:11" x14ac:dyDescent="0.2">
      <c r="A82" s="535"/>
      <c r="B82" s="536"/>
      <c r="C82" s="535"/>
      <c r="D82" s="535"/>
      <c r="E82" s="535"/>
      <c r="F82" s="534"/>
      <c r="G82" s="476"/>
      <c r="H82" s="535"/>
      <c r="I82" s="535"/>
      <c r="J82" s="535"/>
      <c r="K82" s="535"/>
    </row>
    <row r="83" spans="1:11" x14ac:dyDescent="0.2">
      <c r="F83" s="476"/>
      <c r="G83" s="534"/>
    </row>
    <row r="84" spans="1:11" x14ac:dyDescent="0.2">
      <c r="F84" s="476"/>
      <c r="G84" s="476"/>
    </row>
    <row r="85" spans="1:11" x14ac:dyDescent="0.2">
      <c r="F85" s="535"/>
      <c r="G85" s="476"/>
    </row>
    <row r="86" spans="1:11" s="535" customFormat="1" x14ac:dyDescent="0.2">
      <c r="A86" s="256"/>
      <c r="B86" s="256"/>
      <c r="C86" s="256"/>
      <c r="D86" s="256"/>
      <c r="E86" s="256"/>
      <c r="H86" s="256"/>
      <c r="I86" s="256"/>
      <c r="J86" s="256"/>
      <c r="K86" s="256"/>
    </row>
    <row r="87" spans="1:11" s="535" customFormat="1" x14ac:dyDescent="0.2">
      <c r="A87" s="256"/>
      <c r="B87" s="256"/>
      <c r="C87" s="256"/>
      <c r="D87" s="256"/>
      <c r="E87" s="256"/>
      <c r="F87" s="256"/>
      <c r="H87" s="256"/>
      <c r="I87" s="256"/>
      <c r="J87" s="256"/>
      <c r="K87" s="256"/>
    </row>
  </sheetData>
  <mergeCells count="13">
    <mergeCell ref="B19:E19"/>
    <mergeCell ref="A1:K1"/>
    <mergeCell ref="B8:E8"/>
    <mergeCell ref="B9:E9"/>
    <mergeCell ref="B16:E16"/>
    <mergeCell ref="B17:E17"/>
    <mergeCell ref="B31:E31"/>
    <mergeCell ref="B20:E20"/>
    <mergeCell ref="B23:E23"/>
    <mergeCell ref="B24:E24"/>
    <mergeCell ref="B25:E25"/>
    <mergeCell ref="B26:E26"/>
    <mergeCell ref="B27:E27"/>
  </mergeCells>
  <printOptions horizontalCentered="1"/>
  <pageMargins left="0.59055118110236227" right="0.59055118110236227" top="0.78740157480314965" bottom="0.78740157480314965" header="0.39370078740157483" footer="0.39370078740157483"/>
  <pageSetup paperSize="9" scale="82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zoomScale="78" zoomScaleNormal="78" workbookViewId="0">
      <selection sqref="A1:W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42578125" style="1" bestFit="1" customWidth="1"/>
    <col min="9" max="9" width="12.7109375" style="1" customWidth="1"/>
    <col min="10" max="10" width="4" style="2" bestFit="1" customWidth="1"/>
    <col min="11" max="11" width="14.7109375" style="1" customWidth="1"/>
    <col min="12" max="12" width="2.28515625" style="2" bestFit="1" customWidth="1"/>
    <col min="13" max="13" width="4" style="2" bestFit="1" customWidth="1"/>
    <col min="14" max="14" width="14.7109375" style="1" customWidth="1"/>
    <col min="15" max="15" width="3.42578125" style="1" bestFit="1" customWidth="1"/>
    <col min="16" max="16" width="12.7109375" style="1" customWidth="1"/>
    <col min="17" max="17" width="4.42578125" style="2" bestFit="1" customWidth="1"/>
    <col min="18" max="18" width="14.7109375" style="1" customWidth="1"/>
    <col min="19" max="19" width="2.28515625" style="2" bestFit="1" customWidth="1"/>
    <col min="20" max="20" width="3.140625" style="2" bestFit="1" customWidth="1"/>
    <col min="21" max="21" width="14.7109375" style="1" customWidth="1"/>
    <col min="22" max="22" width="4" style="1" bestFit="1" customWidth="1"/>
    <col min="23" max="23" width="12.7109375" style="1" customWidth="1"/>
    <col min="24" max="24" width="10.140625" style="1" hidden="1" customWidth="1"/>
    <col min="25" max="25" width="26.140625" style="1" bestFit="1" customWidth="1"/>
    <col min="26" max="26" width="9.140625" style="1" customWidth="1"/>
    <col min="27" max="27" width="3.7109375" style="1" customWidth="1"/>
    <col min="28" max="28" width="1.85546875" style="1" bestFit="1" customWidth="1"/>
    <col min="29" max="30" width="3.7109375" style="1" customWidth="1"/>
    <col min="31" max="31" width="1.85546875" style="1" bestFit="1" customWidth="1"/>
    <col min="32" max="33" width="3.7109375" style="1" customWidth="1"/>
    <col min="34" max="34" width="1.85546875" style="1" bestFit="1" customWidth="1"/>
    <col min="35" max="36" width="3.7109375" style="1" customWidth="1"/>
    <col min="37" max="37" width="1.85546875" style="1" bestFit="1" customWidth="1"/>
    <col min="38" max="39" width="3.7109375" style="1" customWidth="1"/>
    <col min="40" max="40" width="1.85546875" style="1" bestFit="1" customWidth="1"/>
    <col min="41" max="42" width="3.7109375" style="1" customWidth="1"/>
    <col min="43" max="43" width="1.85546875" style="1" bestFit="1" customWidth="1"/>
    <col min="44" max="45" width="3.7109375" style="1" customWidth="1"/>
    <col min="46" max="46" width="1.85546875" style="1" bestFit="1" customWidth="1"/>
    <col min="47" max="48" width="3.7109375" style="1" customWidth="1"/>
    <col min="49" max="49" width="1.85546875" style="1" bestFit="1" customWidth="1"/>
    <col min="50" max="51" width="3.7109375" style="1" customWidth="1"/>
    <col min="52" max="52" width="1.85546875" style="1" bestFit="1" customWidth="1"/>
    <col min="53" max="54" width="3.7109375" style="1" customWidth="1"/>
    <col min="55" max="55" width="1.85546875" style="1" bestFit="1" customWidth="1"/>
    <col min="56" max="56" width="3.7109375" style="1" customWidth="1"/>
    <col min="57" max="59" width="4.7109375" style="1" customWidth="1"/>
    <col min="60" max="60" width="1.85546875" style="1" bestFit="1" customWidth="1"/>
    <col min="61" max="63" width="4.7109375" style="1" customWidth="1"/>
    <col min="64" max="16384" width="11.42578125" style="1"/>
  </cols>
  <sheetData>
    <row r="1" spans="1:62" ht="21" x14ac:dyDescent="0.25">
      <c r="A1" s="585" t="s">
        <v>375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Y1" s="586" t="str">
        <f>+A1</f>
        <v>Einsteiger U21/U18/U15 weiblich</v>
      </c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</row>
    <row r="2" spans="1:62" ht="15.75" thickBot="1" x14ac:dyDescent="0.3">
      <c r="D2" s="2"/>
      <c r="G2" s="2"/>
      <c r="H2" s="2"/>
      <c r="I2" s="2"/>
      <c r="K2" s="2"/>
      <c r="N2" s="2"/>
      <c r="O2" s="2"/>
      <c r="P2" s="2"/>
      <c r="R2" s="2"/>
      <c r="U2" s="2"/>
      <c r="V2" s="2"/>
      <c r="W2" s="2"/>
      <c r="X2" s="2"/>
    </row>
    <row r="3" spans="1:62" ht="21" customHeight="1" thickBot="1" x14ac:dyDescent="0.3">
      <c r="B3" s="136"/>
      <c r="C3" s="255" t="s">
        <v>1</v>
      </c>
      <c r="D3" s="587" t="s">
        <v>10</v>
      </c>
      <c r="E3" s="587"/>
      <c r="F3" s="587"/>
      <c r="G3" s="587" t="s">
        <v>11</v>
      </c>
      <c r="H3" s="587"/>
      <c r="I3" s="255" t="s">
        <v>9</v>
      </c>
      <c r="K3" s="2"/>
      <c r="L3" s="588" t="s">
        <v>29</v>
      </c>
      <c r="M3" s="588"/>
      <c r="N3" s="588"/>
      <c r="O3" s="2"/>
      <c r="P3" s="136"/>
      <c r="Q3" s="255" t="s">
        <v>1</v>
      </c>
      <c r="R3" s="587" t="s">
        <v>10</v>
      </c>
      <c r="S3" s="587"/>
      <c r="T3" s="587"/>
      <c r="U3" s="587" t="s">
        <v>11</v>
      </c>
      <c r="V3" s="587"/>
      <c r="W3" s="255" t="s">
        <v>9</v>
      </c>
      <c r="X3" s="2"/>
      <c r="Y3" s="667"/>
      <c r="Z3" s="668"/>
      <c r="AA3" s="669" t="str">
        <f>+IF(Y4="","",MID(Y4,1,4))</f>
        <v>Kope</v>
      </c>
      <c r="AB3" s="665"/>
      <c r="AC3" s="666"/>
      <c r="AD3" s="664" t="str">
        <f>+IF(Y5="","",MID(Y5,1,4))</f>
        <v>Unge</v>
      </c>
      <c r="AE3" s="665"/>
      <c r="AF3" s="666"/>
      <c r="AG3" s="664" t="str">
        <f>+IF(Y6="","",MID(Y6,1,4))</f>
        <v>Emmi</v>
      </c>
      <c r="AH3" s="665"/>
      <c r="AI3" s="666"/>
      <c r="AJ3" s="664" t="str">
        <f>+IF(Y7="","",MID(Y7,1,4))</f>
        <v>Cord</v>
      </c>
      <c r="AK3" s="665"/>
      <c r="AL3" s="666"/>
      <c r="AM3" s="664" t="str">
        <f>+IF(Y8="","",MID(Y8,1,4))</f>
        <v>Kost</v>
      </c>
      <c r="AN3" s="665"/>
      <c r="AO3" s="666"/>
      <c r="AP3" s="664" t="str">
        <f>+IF(Y9="","",MID(Y9,1,4))</f>
        <v>Zell</v>
      </c>
      <c r="AQ3" s="665"/>
      <c r="AR3" s="666"/>
      <c r="AS3" s="664" t="str">
        <f>+IF(Y10="","",MID(Y10,1,4))</f>
        <v>Rebo</v>
      </c>
      <c r="AT3" s="665"/>
      <c r="AU3" s="666"/>
      <c r="AV3" s="664" t="str">
        <f>+IF(Y11="","",MID(Y11,1,4))</f>
        <v>Szan</v>
      </c>
      <c r="AW3" s="665"/>
      <c r="AX3" s="666"/>
      <c r="AY3" s="664" t="str">
        <f>+IF(Y12="","",MID(Y12,1,4))</f>
        <v>Mose</v>
      </c>
      <c r="AZ3" s="665"/>
      <c r="BA3" s="666"/>
      <c r="BB3" s="664" t="str">
        <f>+IF(Y13="","",MID(Y13,1,4))</f>
        <v xml:space="preserve"> </v>
      </c>
      <c r="BC3" s="665"/>
      <c r="BD3" s="670"/>
      <c r="BE3" s="17" t="s">
        <v>16</v>
      </c>
      <c r="BF3" s="18" t="s">
        <v>17</v>
      </c>
      <c r="BG3" s="664" t="s">
        <v>18</v>
      </c>
      <c r="BH3" s="665"/>
      <c r="BI3" s="670"/>
      <c r="BJ3" s="537" t="s">
        <v>19</v>
      </c>
    </row>
    <row r="4" spans="1:62" ht="21" customHeight="1" x14ac:dyDescent="0.25">
      <c r="B4" s="111">
        <f>+COUNTIF($H$13:$H$41,C4)+COUNTIF($O$13:$O$41,C4)+COUNTIF($V$13:$V$41,C4)</f>
        <v>4</v>
      </c>
      <c r="C4" s="254">
        <v>1</v>
      </c>
      <c r="D4" s="584" t="s">
        <v>730</v>
      </c>
      <c r="E4" s="584"/>
      <c r="F4" s="584"/>
      <c r="G4" s="584" t="s">
        <v>731</v>
      </c>
      <c r="H4" s="584"/>
      <c r="I4" s="254" t="s">
        <v>36</v>
      </c>
      <c r="K4" s="2"/>
      <c r="L4" s="590"/>
      <c r="M4" s="590"/>
      <c r="N4" s="101" t="str">
        <f t="shared" ref="N4:N9" si="0">+IF(L4="","",IF(COUNTIF($C$4:$C$9,L4)=1,VLOOKUP(L4,$C$4:$I$9,2,FALSE),IF(COUNTIF($Q$4:$Q$9,L4)=1,VLOOKUP(L4,$Q$4:$W$9,2,FALSE),"")))</f>
        <v/>
      </c>
      <c r="O4" s="538"/>
      <c r="P4" s="2"/>
      <c r="Q4" s="254">
        <v>6</v>
      </c>
      <c r="R4" s="584" t="s">
        <v>732</v>
      </c>
      <c r="S4" s="584"/>
      <c r="T4" s="584"/>
      <c r="U4" s="584" t="s">
        <v>733</v>
      </c>
      <c r="V4" s="584"/>
      <c r="W4" s="254" t="s">
        <v>47</v>
      </c>
      <c r="X4" s="2"/>
      <c r="Y4" s="7" t="str">
        <f>+CONCATENATE(D4," ",G4)</f>
        <v>Kopeinig Denise</v>
      </c>
      <c r="Z4" s="22" t="str">
        <f>+IF(I4="","",I4)</f>
        <v>KTTV</v>
      </c>
      <c r="AA4" s="539"/>
      <c r="AB4" s="26"/>
      <c r="AC4" s="26"/>
      <c r="AD4" s="28"/>
      <c r="AE4" s="29" t="s">
        <v>15</v>
      </c>
      <c r="AF4" s="30"/>
      <c r="AG4" s="28"/>
      <c r="AH4" s="29" t="s">
        <v>15</v>
      </c>
      <c r="AI4" s="30"/>
      <c r="AJ4" s="28"/>
      <c r="AK4" s="29" t="s">
        <v>15</v>
      </c>
      <c r="AL4" s="30"/>
      <c r="AM4" s="28"/>
      <c r="AN4" s="29" t="s">
        <v>15</v>
      </c>
      <c r="AO4" s="30"/>
      <c r="AP4" s="28"/>
      <c r="AQ4" s="29" t="s">
        <v>15</v>
      </c>
      <c r="AR4" s="30"/>
      <c r="AS4" s="28"/>
      <c r="AT4" s="29" t="s">
        <v>15</v>
      </c>
      <c r="AU4" s="30"/>
      <c r="AV4" s="28"/>
      <c r="AW4" s="29" t="s">
        <v>15</v>
      </c>
      <c r="AX4" s="30"/>
      <c r="AY4" s="28"/>
      <c r="AZ4" s="29" t="s">
        <v>15</v>
      </c>
      <c r="BA4" s="30"/>
      <c r="BB4" s="28"/>
      <c r="BC4" s="29" t="s">
        <v>15</v>
      </c>
      <c r="BD4" s="30"/>
      <c r="BE4" s="31" t="str">
        <f>+IF(COUNTIF(AA4:BD4,"")-21=0,"",IF(AA4&gt;AC4,1,0)+IF(AD4&gt;AF4,1,0)+IF(AG4&gt;AI4,1,0)+IF(AJ4&gt;AL4,1,0)+IF(AM4&gt;AO4,1,0)+IF(AP4&gt;AR4,1,0)+IF(AS4&gt;AU4,1,0)+IF(AV4&gt;AX4,1,0)+IF(AY4&gt;BA4,1,0)+IF(BB4&gt;BD4,1,0))</f>
        <v/>
      </c>
      <c r="BF4" s="32" t="str">
        <f>+IF(BE4="","",IF(AA4&lt;AC4,1,0)+IF(AD4&lt;AF4,1,0)+IF(AG4&lt;AI4,1,0)+IF(AJ4&lt;AL4,1,0)+IF(AM4&lt;AO4,1,0)+IF(AP4&lt;AR4,1,0)+IF(AS4&lt;AU4,1,0)+IF(AV4&lt;AX4,1,0)+IF(AY4&lt;BA4,1,0)+IF(BB4&lt;BD4,1,0))</f>
        <v/>
      </c>
      <c r="BG4" s="37" t="str">
        <f>IF(BE4="","",SUM(AA4,AD4,AG4,AJ4,AM4,AP4,AS4,AV4,AY4,BB4))</f>
        <v/>
      </c>
      <c r="BH4" s="24" t="s">
        <v>15</v>
      </c>
      <c r="BI4" s="540" t="str">
        <f>IF(BE4="","",SUM(AC4,AF4,AI4,AL4,AO4,AR4,AU4,AX4,BA4,BD4))</f>
        <v/>
      </c>
      <c r="BJ4" s="36" t="str">
        <f>+IF(BE4="","",IF(COUNTIF($BE$4:$BE$13,BE4)&gt;1,"",RANK(BE4,$BE$4:$BE$13)))</f>
        <v/>
      </c>
    </row>
    <row r="5" spans="1:62" ht="21" customHeight="1" x14ac:dyDescent="0.25">
      <c r="B5" s="111">
        <f>+COUNTIF($H$13:$H$41,C5)+COUNTIF($O$13:$O$41,C5)+COUNTIF($V$13:$V$41,C5)</f>
        <v>4</v>
      </c>
      <c r="C5" s="254">
        <v>2</v>
      </c>
      <c r="D5" s="584" t="s">
        <v>734</v>
      </c>
      <c r="E5" s="584"/>
      <c r="F5" s="584"/>
      <c r="G5" s="584" t="s">
        <v>735</v>
      </c>
      <c r="H5" s="584"/>
      <c r="I5" s="254" t="s">
        <v>65</v>
      </c>
      <c r="K5" s="2"/>
      <c r="L5" s="590"/>
      <c r="M5" s="590"/>
      <c r="N5" s="101" t="str">
        <f t="shared" si="0"/>
        <v/>
      </c>
      <c r="O5" s="538"/>
      <c r="P5" s="2"/>
      <c r="Q5" s="254">
        <v>7</v>
      </c>
      <c r="R5" s="584" t="s">
        <v>519</v>
      </c>
      <c r="S5" s="584"/>
      <c r="T5" s="584"/>
      <c r="U5" s="584" t="s">
        <v>736</v>
      </c>
      <c r="V5" s="584"/>
      <c r="W5" s="254" t="s">
        <v>40</v>
      </c>
      <c r="X5" s="2"/>
      <c r="Y5" s="9" t="str">
        <f>+CONCATENATE(D5," ",G5)</f>
        <v>Ungerhofer Nicole (U15)</v>
      </c>
      <c r="Z5" s="36" t="str">
        <f>+IF(I5="","",I5)</f>
        <v>TTTV</v>
      </c>
      <c r="AA5" s="23" t="str">
        <f>+IF(AF4="","",AF4)</f>
        <v/>
      </c>
      <c r="AB5" s="24" t="str">
        <f>+IF(AE4="","",AE4)</f>
        <v>:</v>
      </c>
      <c r="AC5" s="24" t="str">
        <f>+IF(AD4="","",AD4)</f>
        <v/>
      </c>
      <c r="AD5" s="25"/>
      <c r="AE5" s="26"/>
      <c r="AF5" s="27"/>
      <c r="AG5" s="28"/>
      <c r="AH5" s="29" t="s">
        <v>15</v>
      </c>
      <c r="AI5" s="30"/>
      <c r="AJ5" s="28"/>
      <c r="AK5" s="29" t="s">
        <v>15</v>
      </c>
      <c r="AL5" s="30"/>
      <c r="AM5" s="28"/>
      <c r="AN5" s="29" t="s">
        <v>15</v>
      </c>
      <c r="AO5" s="30"/>
      <c r="AP5" s="28"/>
      <c r="AQ5" s="29" t="s">
        <v>15</v>
      </c>
      <c r="AR5" s="30"/>
      <c r="AS5" s="28"/>
      <c r="AT5" s="29" t="s">
        <v>15</v>
      </c>
      <c r="AU5" s="30"/>
      <c r="AV5" s="28"/>
      <c r="AW5" s="29" t="s">
        <v>15</v>
      </c>
      <c r="AX5" s="30"/>
      <c r="AY5" s="28"/>
      <c r="AZ5" s="29" t="s">
        <v>15</v>
      </c>
      <c r="BA5" s="30"/>
      <c r="BB5" s="28"/>
      <c r="BC5" s="29" t="s">
        <v>15</v>
      </c>
      <c r="BD5" s="30"/>
      <c r="BE5" s="31" t="str">
        <f t="shared" ref="BE5:BE13" si="1">+IF(COUNTIF(AA5:BD5,"")-21=0,"",IF(AA5&gt;AC5,1,0)+IF(AD5&gt;AF5,1,0)+IF(AG5&gt;AI5,1,0)+IF(AJ5&gt;AL5,1,0)+IF(AM5&gt;AO5,1,0)+IF(AP5&gt;AR5,1,0)+IF(AS5&gt;AU5,1,0)+IF(AV5&gt;AX5,1,0)+IF(AY5&gt;BA5,1,0)+IF(BB5&gt;BD5,1,0))</f>
        <v/>
      </c>
      <c r="BF5" s="32" t="str">
        <f t="shared" ref="BF5:BF13" si="2">+IF(BE5="","",IF(AA5&lt;AC5,1,0)+IF(AD5&lt;AF5,1,0)+IF(AG5&lt;AI5,1,0)+IF(AJ5&lt;AL5,1,0)+IF(AM5&lt;AO5,1,0)+IF(AP5&lt;AR5,1,0)+IF(AS5&lt;AU5,1,0)+IF(AV5&lt;AX5,1,0)+IF(AY5&lt;BA5,1,0)+IF(BB5&lt;BD5,1,0))</f>
        <v/>
      </c>
      <c r="BG5" s="37" t="str">
        <f t="shared" ref="BG5:BG13" si="3">IF(BE5="","",SUM(AA5,AD5,AG5,AJ5,AM5,AP5,AS5,AV5,AY5,BB5))</f>
        <v/>
      </c>
      <c r="BH5" s="24" t="s">
        <v>15</v>
      </c>
      <c r="BI5" s="540" t="str">
        <f t="shared" ref="BI5:BI13" si="4">IF(BE5="","",SUM(AC5,AF5,AI5,AL5,AO5,AR5,AU5,AX5,BA5,BD5))</f>
        <v/>
      </c>
      <c r="BJ5" s="36" t="str">
        <f t="shared" ref="BJ5:BJ13" si="5">+IF(BE5="","",IF(COUNTIF($BE$4:$BE$13,BE5)&gt;1,"",RANK(BE5,$BE$4:$BE$13)))</f>
        <v/>
      </c>
    </row>
    <row r="6" spans="1:62" ht="21" customHeight="1" x14ac:dyDescent="0.25">
      <c r="B6" s="111">
        <f>+COUNTIF($H$13:$H$41,C6)+COUNTIF($O$13:$O$41,C6)+COUNTIF($V$13:$V$41,C6)</f>
        <v>4</v>
      </c>
      <c r="C6" s="254">
        <v>3</v>
      </c>
      <c r="D6" s="584" t="s">
        <v>737</v>
      </c>
      <c r="E6" s="584"/>
      <c r="F6" s="584"/>
      <c r="G6" s="584" t="s">
        <v>738</v>
      </c>
      <c r="H6" s="584"/>
      <c r="I6" s="254" t="s">
        <v>39</v>
      </c>
      <c r="K6" s="2"/>
      <c r="L6" s="590"/>
      <c r="M6" s="590"/>
      <c r="N6" s="101" t="str">
        <f t="shared" si="0"/>
        <v/>
      </c>
      <c r="O6" s="538"/>
      <c r="P6" s="2"/>
      <c r="Q6" s="254">
        <v>8</v>
      </c>
      <c r="R6" s="584" t="s">
        <v>739</v>
      </c>
      <c r="S6" s="584"/>
      <c r="T6" s="584"/>
      <c r="U6" s="584" t="s">
        <v>740</v>
      </c>
      <c r="V6" s="584"/>
      <c r="W6" s="254" t="s">
        <v>59</v>
      </c>
      <c r="X6" s="2"/>
      <c r="Y6" s="9" t="str">
        <f>+CONCATENATE(D6," ",G6)</f>
        <v>Emminger Kim</v>
      </c>
      <c r="Z6" s="36" t="str">
        <f>+IF(I6="","",I6)</f>
        <v>STTV</v>
      </c>
      <c r="AA6" s="23" t="str">
        <f>+IF(AI4="","",AI4)</f>
        <v/>
      </c>
      <c r="AB6" s="24" t="str">
        <f>+IF(AH4="","",AH4)</f>
        <v>:</v>
      </c>
      <c r="AC6" s="24" t="str">
        <f>+IF(AG4="","",AG4)</f>
        <v/>
      </c>
      <c r="AD6" s="37" t="str">
        <f>+IF(AI5="","",AI5)</f>
        <v/>
      </c>
      <c r="AE6" s="24" t="str">
        <f>+IF(AH5="","",AH5)</f>
        <v>:</v>
      </c>
      <c r="AF6" s="38" t="str">
        <f>+IF(AG5="","",AG5)</f>
        <v/>
      </c>
      <c r="AG6" s="26"/>
      <c r="AH6" s="26"/>
      <c r="AI6" s="27"/>
      <c r="AJ6" s="28"/>
      <c r="AK6" s="29" t="s">
        <v>15</v>
      </c>
      <c r="AL6" s="30"/>
      <c r="AM6" s="28"/>
      <c r="AN6" s="29" t="s">
        <v>15</v>
      </c>
      <c r="AO6" s="30"/>
      <c r="AP6" s="28"/>
      <c r="AQ6" s="29" t="s">
        <v>15</v>
      </c>
      <c r="AR6" s="30"/>
      <c r="AS6" s="28"/>
      <c r="AT6" s="29" t="s">
        <v>15</v>
      </c>
      <c r="AU6" s="30"/>
      <c r="AV6" s="28"/>
      <c r="AW6" s="29" t="s">
        <v>15</v>
      </c>
      <c r="AX6" s="30"/>
      <c r="AY6" s="28"/>
      <c r="AZ6" s="29" t="s">
        <v>15</v>
      </c>
      <c r="BA6" s="30"/>
      <c r="BB6" s="28"/>
      <c r="BC6" s="29" t="s">
        <v>15</v>
      </c>
      <c r="BD6" s="30"/>
      <c r="BE6" s="31" t="str">
        <f t="shared" si="1"/>
        <v/>
      </c>
      <c r="BF6" s="32" t="str">
        <f t="shared" si="2"/>
        <v/>
      </c>
      <c r="BG6" s="37" t="str">
        <f t="shared" si="3"/>
        <v/>
      </c>
      <c r="BH6" s="24" t="s">
        <v>15</v>
      </c>
      <c r="BI6" s="540" t="str">
        <f t="shared" si="4"/>
        <v/>
      </c>
      <c r="BJ6" s="36" t="str">
        <f t="shared" si="5"/>
        <v/>
      </c>
    </row>
    <row r="7" spans="1:62" ht="21" customHeight="1" x14ac:dyDescent="0.25">
      <c r="B7" s="111">
        <f>+COUNTIF($H$13:$H$41,C7)+COUNTIF($O$13:$O$41,C7)+COUNTIF($V$13:$V$41,C7)</f>
        <v>4</v>
      </c>
      <c r="C7" s="254">
        <v>4</v>
      </c>
      <c r="D7" s="584" t="s">
        <v>741</v>
      </c>
      <c r="E7" s="584"/>
      <c r="F7" s="584"/>
      <c r="G7" s="584" t="s">
        <v>742</v>
      </c>
      <c r="H7" s="584"/>
      <c r="I7" s="254" t="s">
        <v>40</v>
      </c>
      <c r="K7" s="2"/>
      <c r="L7" s="590"/>
      <c r="M7" s="590"/>
      <c r="N7" s="101" t="str">
        <f t="shared" si="0"/>
        <v/>
      </c>
      <c r="O7" s="538"/>
      <c r="P7" s="2"/>
      <c r="Q7" s="254">
        <v>9</v>
      </c>
      <c r="R7" s="584" t="s">
        <v>743</v>
      </c>
      <c r="S7" s="584"/>
      <c r="T7" s="584"/>
      <c r="U7" s="584" t="s">
        <v>744</v>
      </c>
      <c r="V7" s="584"/>
      <c r="W7" s="254" t="s">
        <v>65</v>
      </c>
      <c r="X7" s="2"/>
      <c r="Y7" s="9" t="str">
        <f>+CONCATENATE(D7," ",G7)</f>
        <v>Cordic Iris</v>
      </c>
      <c r="Z7" s="36" t="str">
        <f>+IF(I7="","",I7)</f>
        <v>STTTV</v>
      </c>
      <c r="AA7" s="23" t="str">
        <f>+IF(AL4="","",AL4)</f>
        <v/>
      </c>
      <c r="AB7" s="24" t="str">
        <f>+IF(AK4="","",AK4)</f>
        <v>:</v>
      </c>
      <c r="AC7" s="24" t="str">
        <f>+IF(AJ4="","",AJ4)</f>
        <v/>
      </c>
      <c r="AD7" s="37" t="str">
        <f>+IF(AL5="","",AL5)</f>
        <v/>
      </c>
      <c r="AE7" s="24" t="str">
        <f>+IF(AK5="","",AK5)</f>
        <v>:</v>
      </c>
      <c r="AF7" s="24" t="str">
        <f>+IF(AJ5="","",AJ5)</f>
        <v/>
      </c>
      <c r="AG7" s="37" t="str">
        <f>+IF(AL6="","",AL6)</f>
        <v/>
      </c>
      <c r="AH7" s="24" t="str">
        <f>+IF(AK6="","",AK6)</f>
        <v>:</v>
      </c>
      <c r="AI7" s="38" t="str">
        <f>+IF(AJ6="","",AJ6)</f>
        <v/>
      </c>
      <c r="AJ7" s="26"/>
      <c r="AK7" s="26"/>
      <c r="AL7" s="27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30"/>
      <c r="AY7" s="28"/>
      <c r="AZ7" s="29" t="s">
        <v>15</v>
      </c>
      <c r="BA7" s="30"/>
      <c r="BB7" s="28"/>
      <c r="BC7" s="29" t="s">
        <v>15</v>
      </c>
      <c r="BD7" s="30"/>
      <c r="BE7" s="31" t="str">
        <f t="shared" si="1"/>
        <v/>
      </c>
      <c r="BF7" s="32" t="str">
        <f t="shared" si="2"/>
        <v/>
      </c>
      <c r="BG7" s="37" t="str">
        <f t="shared" si="3"/>
        <v/>
      </c>
      <c r="BH7" s="24" t="s">
        <v>15</v>
      </c>
      <c r="BI7" s="540" t="str">
        <f t="shared" si="4"/>
        <v/>
      </c>
      <c r="BJ7" s="36" t="str">
        <f t="shared" si="5"/>
        <v/>
      </c>
    </row>
    <row r="8" spans="1:62" ht="21" customHeight="1" x14ac:dyDescent="0.25">
      <c r="B8" s="111">
        <f>+COUNTIF($H$13:$H$41,C8)+COUNTIF($O$13:$O$41,C8)+COUNTIF($V$13:$V$41,C8)</f>
        <v>4</v>
      </c>
      <c r="C8" s="254">
        <v>5</v>
      </c>
      <c r="D8" s="584" t="s">
        <v>745</v>
      </c>
      <c r="E8" s="584"/>
      <c r="F8" s="584"/>
      <c r="G8" s="584" t="s">
        <v>746</v>
      </c>
      <c r="H8" s="584"/>
      <c r="I8" s="254" t="s">
        <v>47</v>
      </c>
      <c r="K8" s="2"/>
      <c r="L8" s="590"/>
      <c r="M8" s="590"/>
      <c r="N8" s="101" t="str">
        <f t="shared" si="0"/>
        <v/>
      </c>
      <c r="O8" s="538"/>
      <c r="P8" s="2"/>
      <c r="Q8" s="109"/>
      <c r="R8" s="600"/>
      <c r="S8" s="600"/>
      <c r="T8" s="600"/>
      <c r="U8" s="600"/>
      <c r="V8" s="600"/>
      <c r="W8" s="109"/>
      <c r="X8" s="2"/>
      <c r="Y8" s="9" t="str">
        <f>+CONCATENATE(D8," ",G8)</f>
        <v>Kostolani Stefanie (U15)</v>
      </c>
      <c r="Z8" s="36" t="str">
        <f>+IF(I8="","",I8)</f>
        <v>NÖTTV</v>
      </c>
      <c r="AA8" s="23" t="str">
        <f>+IF(AO4="","",AO4)</f>
        <v/>
      </c>
      <c r="AB8" s="24" t="str">
        <f>+IF(AN4="","",AN4)</f>
        <v>:</v>
      </c>
      <c r="AC8" s="24" t="str">
        <f>+IF(AM4="","",AM4)</f>
        <v/>
      </c>
      <c r="AD8" s="37" t="str">
        <f>+IF(AO5="","",AO5)</f>
        <v/>
      </c>
      <c r="AE8" s="24" t="str">
        <f>+IF(AN5="","",AN5)</f>
        <v>:</v>
      </c>
      <c r="AF8" s="24" t="str">
        <f>+IF(AM5="","",AM5)</f>
        <v/>
      </c>
      <c r="AG8" s="37" t="str">
        <f>+IF(AO6="","",AO6)</f>
        <v/>
      </c>
      <c r="AH8" s="24" t="str">
        <f>+IF(AN6="","",AN6)</f>
        <v>:</v>
      </c>
      <c r="AI8" s="38" t="str">
        <f>+IF(AM6="","",AM6)</f>
        <v/>
      </c>
      <c r="AJ8" s="37" t="str">
        <f>+IF(AO7="","",AO7)</f>
        <v/>
      </c>
      <c r="AK8" s="24" t="str">
        <f>+IF(AN7="","",AN7)</f>
        <v>:</v>
      </c>
      <c r="AL8" s="38" t="str">
        <f>+IF(AM7="","",AM7)</f>
        <v/>
      </c>
      <c r="AM8" s="26"/>
      <c r="AN8" s="26"/>
      <c r="AO8" s="27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30"/>
      <c r="AY8" s="28"/>
      <c r="AZ8" s="29" t="s">
        <v>15</v>
      </c>
      <c r="BA8" s="30"/>
      <c r="BB8" s="28"/>
      <c r="BC8" s="29" t="s">
        <v>15</v>
      </c>
      <c r="BD8" s="30"/>
      <c r="BE8" s="31" t="str">
        <f t="shared" si="1"/>
        <v/>
      </c>
      <c r="BF8" s="32" t="str">
        <f t="shared" si="2"/>
        <v/>
      </c>
      <c r="BG8" s="37" t="str">
        <f t="shared" si="3"/>
        <v/>
      </c>
      <c r="BH8" s="24" t="s">
        <v>15</v>
      </c>
      <c r="BI8" s="540" t="str">
        <f t="shared" si="4"/>
        <v/>
      </c>
      <c r="BJ8" s="36" t="str">
        <f t="shared" si="5"/>
        <v/>
      </c>
    </row>
    <row r="9" spans="1:62" ht="21" customHeight="1" x14ac:dyDescent="0.25">
      <c r="B9" s="219"/>
      <c r="C9" s="91"/>
      <c r="D9" s="92"/>
      <c r="E9" s="92"/>
      <c r="F9" s="92"/>
      <c r="G9" s="92"/>
      <c r="H9" s="92"/>
      <c r="I9" s="91"/>
      <c r="K9" s="2"/>
      <c r="L9" s="590"/>
      <c r="M9" s="590"/>
      <c r="N9" s="101" t="str">
        <f t="shared" si="0"/>
        <v/>
      </c>
      <c r="O9" s="2"/>
      <c r="P9" s="219"/>
      <c r="Q9" s="91"/>
      <c r="R9" s="92"/>
      <c r="S9" s="92"/>
      <c r="T9" s="92"/>
      <c r="U9" s="92"/>
      <c r="V9" s="92"/>
      <c r="W9" s="91"/>
      <c r="X9" s="2"/>
      <c r="Y9" s="9" t="str">
        <f>+CONCATENATE(R4," ",U4)</f>
        <v>Zellner Marlies (U15)</v>
      </c>
      <c r="Z9" s="36" t="str">
        <f>+IF(W4="","",W4)</f>
        <v>NÖTTV</v>
      </c>
      <c r="AA9" s="23" t="str">
        <f>+IF(AR4="","",AR4)</f>
        <v/>
      </c>
      <c r="AB9" s="24" t="str">
        <f>+IF(AQ4="","",AQ4)</f>
        <v>:</v>
      </c>
      <c r="AC9" s="24" t="str">
        <f>+IF(AP4="","",AP4)</f>
        <v/>
      </c>
      <c r="AD9" s="37" t="str">
        <f>+IF(AR5="","",AR5)</f>
        <v/>
      </c>
      <c r="AE9" s="24" t="str">
        <f>+IF(AQ5="","",AQ5)</f>
        <v>:</v>
      </c>
      <c r="AF9" s="24" t="str">
        <f>+IF(AP5="","",AP5)</f>
        <v/>
      </c>
      <c r="AG9" s="37" t="str">
        <f>+IF(AR6="","",AR6)</f>
        <v/>
      </c>
      <c r="AH9" s="24" t="str">
        <f>+IF(AQ6="","",AQ6)</f>
        <v>:</v>
      </c>
      <c r="AI9" s="38" t="str">
        <f>+IF(AP6="","",AP6)</f>
        <v/>
      </c>
      <c r="AJ9" s="37" t="str">
        <f>+IF(AR7="","",AR7)</f>
        <v/>
      </c>
      <c r="AK9" s="24" t="str">
        <f>+IF(AQ7="","",AQ7)</f>
        <v>:</v>
      </c>
      <c r="AL9" s="38" t="str">
        <f>+IF(AP7="","",AP7)</f>
        <v/>
      </c>
      <c r="AM9" s="24" t="str">
        <f>+IF(AR8="","",AR8)</f>
        <v/>
      </c>
      <c r="AN9" s="24" t="str">
        <f>+IF(AQ8="","",AQ8)</f>
        <v>:</v>
      </c>
      <c r="AO9" s="24" t="str">
        <f>+IF(AP8="","",AP8)</f>
        <v/>
      </c>
      <c r="AP9" s="25"/>
      <c r="AQ9" s="26"/>
      <c r="AR9" s="27"/>
      <c r="AS9" s="28"/>
      <c r="AT9" s="29" t="s">
        <v>15</v>
      </c>
      <c r="AU9" s="30"/>
      <c r="AV9" s="28"/>
      <c r="AW9" s="29" t="s">
        <v>15</v>
      </c>
      <c r="AX9" s="30"/>
      <c r="AY9" s="28"/>
      <c r="AZ9" s="29" t="s">
        <v>15</v>
      </c>
      <c r="BA9" s="30"/>
      <c r="BB9" s="28"/>
      <c r="BC9" s="29" t="s">
        <v>15</v>
      </c>
      <c r="BD9" s="30"/>
      <c r="BE9" s="31" t="str">
        <f t="shared" si="1"/>
        <v/>
      </c>
      <c r="BF9" s="32" t="str">
        <f t="shared" si="2"/>
        <v/>
      </c>
      <c r="BG9" s="37" t="str">
        <f t="shared" si="3"/>
        <v/>
      </c>
      <c r="BH9" s="24" t="s">
        <v>15</v>
      </c>
      <c r="BI9" s="540" t="str">
        <f t="shared" si="4"/>
        <v/>
      </c>
      <c r="BJ9" s="36" t="str">
        <f t="shared" si="5"/>
        <v/>
      </c>
    </row>
    <row r="10" spans="1:62" ht="21" customHeight="1" thickBot="1" x14ac:dyDescent="0.3">
      <c r="Y10" s="9" t="str">
        <f>+CONCATENATE(R5," ",U5)</f>
        <v>Rebol Laura</v>
      </c>
      <c r="Z10" s="36" t="str">
        <f>+IF(W5="","",W5)</f>
        <v>STTTV</v>
      </c>
      <c r="AA10" s="23" t="str">
        <f>+IF(AU4="","",AU4)</f>
        <v/>
      </c>
      <c r="AB10" s="24" t="str">
        <f>+IF(AT4="","",AT4)</f>
        <v>:</v>
      </c>
      <c r="AC10" s="24" t="str">
        <f>+IF(AS4="","",AS4)</f>
        <v/>
      </c>
      <c r="AD10" s="37" t="str">
        <f>+IF(AU5="","",AU5)</f>
        <v/>
      </c>
      <c r="AE10" s="24" t="str">
        <f>+IF(AT5="","",AT5)</f>
        <v>:</v>
      </c>
      <c r="AF10" s="24" t="str">
        <f>+IF(AS5="","",AS5)</f>
        <v/>
      </c>
      <c r="AG10" s="37" t="str">
        <f>+IF(AU6="","",AU6)</f>
        <v/>
      </c>
      <c r="AH10" s="24" t="str">
        <f>+IF(AT6="","",AT6)</f>
        <v>:</v>
      </c>
      <c r="AI10" s="38" t="str">
        <f>+IF(AS6="","",AS6)</f>
        <v/>
      </c>
      <c r="AJ10" s="37" t="str">
        <f>+IF(AU7="","",AU7)</f>
        <v/>
      </c>
      <c r="AK10" s="24" t="str">
        <f>+IF(AT7="","",AT7)</f>
        <v>:</v>
      </c>
      <c r="AL10" s="38" t="str">
        <f>+IF(AS7="","",AS7)</f>
        <v/>
      </c>
      <c r="AM10" s="24" t="str">
        <f>+IF(AU8="","",AU8)</f>
        <v/>
      </c>
      <c r="AN10" s="24" t="str">
        <f>+IF(AT8="","",AT8)</f>
        <v>:</v>
      </c>
      <c r="AO10" s="24" t="str">
        <f>+IF(AS8="","",AS8)</f>
        <v/>
      </c>
      <c r="AP10" s="37" t="str">
        <f>+IF(AU9="","",AU9)</f>
        <v/>
      </c>
      <c r="AQ10" s="24" t="str">
        <f>+IF(AT9="","",AT9)</f>
        <v>:</v>
      </c>
      <c r="AR10" s="24" t="str">
        <f>+IF(AS9="","",AS9)</f>
        <v/>
      </c>
      <c r="AS10" s="25"/>
      <c r="AT10" s="26"/>
      <c r="AU10" s="27"/>
      <c r="AV10" s="28"/>
      <c r="AW10" s="29" t="s">
        <v>15</v>
      </c>
      <c r="AX10" s="30"/>
      <c r="AY10" s="28"/>
      <c r="AZ10" s="29" t="s">
        <v>15</v>
      </c>
      <c r="BA10" s="30"/>
      <c r="BB10" s="28"/>
      <c r="BC10" s="29" t="s">
        <v>15</v>
      </c>
      <c r="BD10" s="30"/>
      <c r="BE10" s="31" t="str">
        <f t="shared" si="1"/>
        <v/>
      </c>
      <c r="BF10" s="32" t="str">
        <f t="shared" si="2"/>
        <v/>
      </c>
      <c r="BG10" s="37" t="str">
        <f t="shared" si="3"/>
        <v/>
      </c>
      <c r="BH10" s="24" t="s">
        <v>15</v>
      </c>
      <c r="BI10" s="540" t="str">
        <f t="shared" si="4"/>
        <v/>
      </c>
      <c r="BJ10" s="36" t="str">
        <f t="shared" si="5"/>
        <v/>
      </c>
    </row>
    <row r="11" spans="1:62" ht="21" customHeight="1" x14ac:dyDescent="0.25">
      <c r="A11" s="601" t="s">
        <v>6</v>
      </c>
      <c r="B11" s="659" t="s">
        <v>0</v>
      </c>
      <c r="C11" s="661">
        <v>37</v>
      </c>
      <c r="D11" s="661"/>
      <c r="E11" s="661"/>
      <c r="F11" s="661"/>
      <c r="G11" s="661"/>
      <c r="H11" s="661"/>
      <c r="I11" s="661"/>
      <c r="J11" s="606">
        <f>+C11+1</f>
        <v>38</v>
      </c>
      <c r="K11" s="607"/>
      <c r="L11" s="607"/>
      <c r="M11" s="607"/>
      <c r="N11" s="607"/>
      <c r="O11" s="607"/>
      <c r="P11" s="608"/>
      <c r="Q11" s="662"/>
      <c r="R11" s="662"/>
      <c r="S11" s="662"/>
      <c r="T11" s="662"/>
      <c r="U11" s="662"/>
      <c r="V11" s="662"/>
      <c r="W11" s="663"/>
      <c r="Y11" s="9" t="str">
        <f>+CONCATENATE(R6," ",U6)</f>
        <v>Szankovich Sava</v>
      </c>
      <c r="Z11" s="36" t="str">
        <f>+IF(W6="","",W6)</f>
        <v>BTTV</v>
      </c>
      <c r="AA11" s="23" t="str">
        <f>+IF(AX4="","",AX4)</f>
        <v/>
      </c>
      <c r="AB11" s="24" t="str">
        <f>+IF(AW4="","",AW4)</f>
        <v>:</v>
      </c>
      <c r="AC11" s="24" t="str">
        <f>+IF(AV4="","",AV4)</f>
        <v/>
      </c>
      <c r="AD11" s="37" t="str">
        <f>+IF(AX5="","",AX5)</f>
        <v/>
      </c>
      <c r="AE11" s="24" t="str">
        <f>+IF(AW5="","",AW5)</f>
        <v>:</v>
      </c>
      <c r="AF11" s="24" t="str">
        <f>+IF(AV5="","",AV5)</f>
        <v/>
      </c>
      <c r="AG11" s="37" t="str">
        <f>+IF(AX6="","",AX6)</f>
        <v/>
      </c>
      <c r="AH11" s="24" t="str">
        <f>+IF(AW6="","",AW6)</f>
        <v>:</v>
      </c>
      <c r="AI11" s="38" t="str">
        <f>+IF(AV6="","",AV6)</f>
        <v/>
      </c>
      <c r="AJ11" s="37" t="str">
        <f>+IF(AX7="","",AX7)</f>
        <v/>
      </c>
      <c r="AK11" s="24" t="str">
        <f>+IF(AW7="","",AW7)</f>
        <v>:</v>
      </c>
      <c r="AL11" s="38" t="str">
        <f>+IF(AV7="","",AV7)</f>
        <v/>
      </c>
      <c r="AM11" s="24" t="str">
        <f>+IF(AX8="","",AX8)</f>
        <v/>
      </c>
      <c r="AN11" s="24" t="str">
        <f>+IF(AW8="","",AW8)</f>
        <v>:</v>
      </c>
      <c r="AO11" s="24" t="str">
        <f>+IF(AV8="","",AV8)</f>
        <v/>
      </c>
      <c r="AP11" s="37" t="str">
        <f>+IF(AX9="","",AX9)</f>
        <v/>
      </c>
      <c r="AQ11" s="24" t="str">
        <f>+IF(AW9="","",AW9)</f>
        <v>:</v>
      </c>
      <c r="AR11" s="24" t="str">
        <f>+IF(AV9="","",AV9)</f>
        <v/>
      </c>
      <c r="AS11" s="37" t="str">
        <f>+IF(AX10="","",AX10)</f>
        <v/>
      </c>
      <c r="AT11" s="24" t="str">
        <f>+IF(AW10="","",AW10)</f>
        <v>:</v>
      </c>
      <c r="AU11" s="38" t="str">
        <f>+IF(AV10="","",AV10)</f>
        <v/>
      </c>
      <c r="AV11" s="25"/>
      <c r="AW11" s="26"/>
      <c r="AX11" s="27"/>
      <c r="AY11" s="28"/>
      <c r="AZ11" s="29" t="s">
        <v>15</v>
      </c>
      <c r="BA11" s="30"/>
      <c r="BB11" s="28"/>
      <c r="BC11" s="29" t="s">
        <v>15</v>
      </c>
      <c r="BD11" s="30"/>
      <c r="BE11" s="31" t="str">
        <f t="shared" si="1"/>
        <v/>
      </c>
      <c r="BF11" s="32" t="str">
        <f t="shared" si="2"/>
        <v/>
      </c>
      <c r="BG11" s="37" t="str">
        <f t="shared" si="3"/>
        <v/>
      </c>
      <c r="BH11" s="24" t="s">
        <v>15</v>
      </c>
      <c r="BI11" s="540" t="str">
        <f t="shared" si="4"/>
        <v/>
      </c>
      <c r="BJ11" s="36" t="str">
        <f t="shared" si="5"/>
        <v/>
      </c>
    </row>
    <row r="12" spans="1:62" ht="21" customHeight="1" thickBot="1" x14ac:dyDescent="0.3">
      <c r="A12" s="602"/>
      <c r="B12" s="660"/>
      <c r="C12" s="72" t="s">
        <v>1</v>
      </c>
      <c r="D12" s="72" t="s">
        <v>2</v>
      </c>
      <c r="E12" s="72" t="s">
        <v>3</v>
      </c>
      <c r="F12" s="72" t="s">
        <v>1</v>
      </c>
      <c r="G12" s="72" t="s">
        <v>4</v>
      </c>
      <c r="H12" s="72" t="s">
        <v>1</v>
      </c>
      <c r="I12" s="72" t="s">
        <v>5</v>
      </c>
      <c r="J12" s="73" t="s">
        <v>1</v>
      </c>
      <c r="K12" s="72" t="s">
        <v>2</v>
      </c>
      <c r="L12" s="72" t="s">
        <v>3</v>
      </c>
      <c r="M12" s="72" t="s">
        <v>1</v>
      </c>
      <c r="N12" s="72" t="s">
        <v>4</v>
      </c>
      <c r="O12" s="72" t="s">
        <v>1</v>
      </c>
      <c r="P12" s="74" t="s">
        <v>5</v>
      </c>
      <c r="Q12" s="72"/>
      <c r="R12" s="72"/>
      <c r="S12" s="72"/>
      <c r="T12" s="72"/>
      <c r="U12" s="72"/>
      <c r="V12" s="72"/>
      <c r="W12" s="75"/>
      <c r="Y12" s="9" t="str">
        <f>+CONCATENATE(R7," ",U7)</f>
        <v>Moser Sabrina (U15)</v>
      </c>
      <c r="Z12" s="36" t="str">
        <f>+IF(W7="","",W7)</f>
        <v>TTTV</v>
      </c>
      <c r="AA12" s="23" t="str">
        <f>+IF(BA4="","",BA4)</f>
        <v/>
      </c>
      <c r="AB12" s="24" t="str">
        <f>+IF(AZ4="","",AZ4)</f>
        <v>:</v>
      </c>
      <c r="AC12" s="24" t="str">
        <f>+IF(AY4="","",AY4)</f>
        <v/>
      </c>
      <c r="AD12" s="37" t="str">
        <f>+IF(BA5="","",BA5)</f>
        <v/>
      </c>
      <c r="AE12" s="24" t="str">
        <f>+IF(AZ5="","",AZ5)</f>
        <v>:</v>
      </c>
      <c r="AF12" s="24" t="str">
        <f>+IF(AY5="","",AY5)</f>
        <v/>
      </c>
      <c r="AG12" s="37" t="str">
        <f>+IF(BA6="","",BA6)</f>
        <v/>
      </c>
      <c r="AH12" s="24" t="str">
        <f>+IF(AZ6="","",AZ6)</f>
        <v>:</v>
      </c>
      <c r="AI12" s="38" t="str">
        <f>+IF(AY6="","",AY6)</f>
        <v/>
      </c>
      <c r="AJ12" s="37" t="str">
        <f>+IF(BA7="","",BA7)</f>
        <v/>
      </c>
      <c r="AK12" s="24" t="str">
        <f>+IF(AZ7="","",AZ7)</f>
        <v>:</v>
      </c>
      <c r="AL12" s="38" t="str">
        <f>+IF(AY7="","",AY7)</f>
        <v/>
      </c>
      <c r="AM12" s="24" t="str">
        <f>+IF(BA8="","",BA8)</f>
        <v/>
      </c>
      <c r="AN12" s="24" t="str">
        <f>+IF(AZ8="","",AZ8)</f>
        <v>:</v>
      </c>
      <c r="AO12" s="24" t="str">
        <f>+IF(AY8="","",AY8)</f>
        <v/>
      </c>
      <c r="AP12" s="37" t="str">
        <f>+IF(BA9="","",BA9)</f>
        <v/>
      </c>
      <c r="AQ12" s="24" t="str">
        <f>+IF(AZ9="","",AZ9)</f>
        <v>:</v>
      </c>
      <c r="AR12" s="24" t="str">
        <f>+IF(AY9="","",AY9)</f>
        <v/>
      </c>
      <c r="AS12" s="37" t="str">
        <f>+IF(BA10="","",BA10)</f>
        <v/>
      </c>
      <c r="AT12" s="24" t="str">
        <f>+IF(AZ10="","",AZ10)</f>
        <v>:</v>
      </c>
      <c r="AU12" s="38" t="str">
        <f>+IF(AY10="","",AY10)</f>
        <v/>
      </c>
      <c r="AV12" s="24" t="str">
        <f>+IF(BA11="","",BA11)</f>
        <v/>
      </c>
      <c r="AW12" s="24" t="str">
        <f>+IF(AZ11="","",AZ11)</f>
        <v>:</v>
      </c>
      <c r="AX12" s="24" t="str">
        <f>+IF(AY11="","",AY11)</f>
        <v/>
      </c>
      <c r="AY12" s="25"/>
      <c r="AZ12" s="26"/>
      <c r="BA12" s="27"/>
      <c r="BB12" s="28"/>
      <c r="BC12" s="29" t="s">
        <v>15</v>
      </c>
      <c r="BD12" s="30"/>
      <c r="BE12" s="31" t="str">
        <f t="shared" si="1"/>
        <v/>
      </c>
      <c r="BF12" s="32" t="str">
        <f t="shared" si="2"/>
        <v/>
      </c>
      <c r="BG12" s="37" t="str">
        <f t="shared" si="3"/>
        <v/>
      </c>
      <c r="BH12" s="24" t="s">
        <v>15</v>
      </c>
      <c r="BI12" s="540" t="str">
        <f t="shared" si="4"/>
        <v/>
      </c>
      <c r="BJ12" s="36" t="str">
        <f t="shared" si="5"/>
        <v/>
      </c>
    </row>
    <row r="13" spans="1:62" ht="21" customHeight="1" thickBot="1" x14ac:dyDescent="0.3">
      <c r="A13" s="610" t="s">
        <v>7</v>
      </c>
      <c r="B13" s="541">
        <v>0.54166666666666663</v>
      </c>
      <c r="C13" s="93">
        <v>5</v>
      </c>
      <c r="D13" s="149" t="str">
        <f t="shared" ref="D13:D30" si="6">+IF(C13="","",IF(COUNTIF($C$4:$C$9,C13)=1,VLOOKUP(C13,$C$4:$I$9,2,FALSE),IF(COUNTIF($Q$4:$Q$9,C13)=1,VLOOKUP(C13,$Q$4:$W$9,2,FALSE),"")))</f>
        <v>Kostolani</v>
      </c>
      <c r="E13" s="76" t="s">
        <v>3</v>
      </c>
      <c r="F13" s="93">
        <v>6</v>
      </c>
      <c r="G13" s="149" t="str">
        <f t="shared" ref="G13:G41" si="7">+IF(F13="","",IF(COUNTIF($C$4:$C$9,F13)=1,VLOOKUP(F13,$C$4:$I$9,2,FALSE),IF(COUNTIF($Q$4:$Q$9,F13)=1,VLOOKUP(F13,$Q$4:$W$9,2,FALSE),"")))</f>
        <v>Zellner</v>
      </c>
      <c r="H13" s="103">
        <v>1</v>
      </c>
      <c r="I13" s="149" t="str">
        <f t="shared" ref="I13:I41" si="8">+IF(H13="","",IF(COUNTIF($C$4:$C$9,H13)=1,VLOOKUP(H13,$C$4:$I$9,2,FALSE),IF(COUNTIF($Q$4:$Q$9,H13)=1,VLOOKUP(H13,$Q$4:$W$9,2,FALSE),"")))</f>
        <v>Kopeinig</v>
      </c>
      <c r="J13" s="542">
        <v>4</v>
      </c>
      <c r="K13" s="149" t="str">
        <f t="shared" ref="K13:K30" si="9">+IF(J13="","",IF(COUNTIF($C$4:$C$9,J13)=1,VLOOKUP(J13,$C$4:$I$9,2,FALSE),IF(COUNTIF($Q$4:$Q$9,J13)=1,VLOOKUP(J13,$Q$4:$W$9,2,FALSE),"")))</f>
        <v>Cordic</v>
      </c>
      <c r="L13" s="76" t="s">
        <v>3</v>
      </c>
      <c r="M13" s="93">
        <v>7</v>
      </c>
      <c r="N13" s="149" t="str">
        <f t="shared" ref="N13:N41" si="10">+IF(M13="","",IF(COUNTIF($C$4:$C$9,M13)=1,VLOOKUP(M13,$C$4:$I$9,2,FALSE),IF(COUNTIF($Q$4:$Q$9,M13)=1,VLOOKUP(M13,$Q$4:$W$9,2,FALSE),"")))</f>
        <v>Rebol</v>
      </c>
      <c r="O13" s="103">
        <v>8</v>
      </c>
      <c r="P13" s="543" t="str">
        <f t="shared" ref="P13:P41" si="11">+IF(O13="","",IF(COUNTIF($C$4:$C$9,O13)=1,VLOOKUP(O13,$C$4:$I$9,2,FALSE),IF(COUNTIF($Q$4:$Q$9,O13)=1,VLOOKUP(O13,$Q$4:$W$9,2,FALSE),"")))</f>
        <v>Szankovich</v>
      </c>
      <c r="Q13" s="93"/>
      <c r="R13" s="149" t="str">
        <f t="shared" ref="R13:R41" si="12">+IF(Q13="","",IF(COUNTIF($C$4:$C$9,Q13)=1,VLOOKUP(Q13,$C$4:$I$9,2,FALSE),IF(COUNTIF($Q$4:$Q$9,Q13)=1,VLOOKUP(Q13,$Q$4:$W$9,2,FALSE),"")))</f>
        <v/>
      </c>
      <c r="S13" s="76" t="s">
        <v>3</v>
      </c>
      <c r="T13" s="93"/>
      <c r="U13" s="149" t="str">
        <f t="shared" ref="U13:U41" si="13">+IF(T13="","",IF(COUNTIF($C$4:$C$9,T13)=1,VLOOKUP(T13,$C$4:$I$9,2,FALSE),IF(COUNTIF($Q$4:$Q$9,T13)=1,VLOOKUP(T13,$Q$4:$W$9,2,FALSE),"")))</f>
        <v/>
      </c>
      <c r="V13" s="103"/>
      <c r="W13" s="544" t="str">
        <f t="shared" ref="W13:W41" si="14">+IF(V13="","",IF(COUNTIF($C$4:$C$9,V13)=1,VLOOKUP(V13,$C$4:$I$9,2,FALSE),IF(COUNTIF($Q$4:$Q$9,V13)=1,VLOOKUP(V13,$Q$4:$W$9,2,FALSE),"")))</f>
        <v/>
      </c>
      <c r="Y13" s="10" t="str">
        <f>+CONCATENATE(R8," ",U8)</f>
        <v xml:space="preserve"> </v>
      </c>
      <c r="Z13" s="49" t="str">
        <f>+IF(W8="","",W8)</f>
        <v/>
      </c>
      <c r="AA13" s="39" t="str">
        <f>+IF(BD4="","",BD4)</f>
        <v/>
      </c>
      <c r="AB13" s="40" t="str">
        <f>+IF(BC4="","",BC4)</f>
        <v>:</v>
      </c>
      <c r="AC13" s="40" t="str">
        <f>+IF(BB4="","",BB4)</f>
        <v/>
      </c>
      <c r="AD13" s="41" t="str">
        <f>+IF(BD5="","",BD5)</f>
        <v/>
      </c>
      <c r="AE13" s="40" t="str">
        <f>+IF(BC5="","",BC5)</f>
        <v>:</v>
      </c>
      <c r="AF13" s="40" t="str">
        <f>+IF(BB5="","",BB5)</f>
        <v/>
      </c>
      <c r="AG13" s="41" t="str">
        <f>+IF(BD6="","",BD6)</f>
        <v/>
      </c>
      <c r="AH13" s="40" t="str">
        <f>+IF(BC6="","",BC6)</f>
        <v>:</v>
      </c>
      <c r="AI13" s="42" t="str">
        <f>+IF(BB6="","",BB6)</f>
        <v/>
      </c>
      <c r="AJ13" s="41" t="str">
        <f>+IF(BD7="","",BD7)</f>
        <v/>
      </c>
      <c r="AK13" s="40" t="str">
        <f>+IF(BC7="","",BC7)</f>
        <v>:</v>
      </c>
      <c r="AL13" s="42" t="str">
        <f>+IF(BB7="","",BB7)</f>
        <v/>
      </c>
      <c r="AM13" s="40" t="str">
        <f>+IF(BD8="","",BD8)</f>
        <v/>
      </c>
      <c r="AN13" s="40" t="str">
        <f>+IF(BC8="","",BC8)</f>
        <v>:</v>
      </c>
      <c r="AO13" s="40" t="str">
        <f>+IF(BB8="","",BB8)</f>
        <v/>
      </c>
      <c r="AP13" s="41" t="str">
        <f>+IF(BD9="","",BD9)</f>
        <v/>
      </c>
      <c r="AQ13" s="40" t="str">
        <f>+IF(BC9="","",BC9)</f>
        <v>:</v>
      </c>
      <c r="AR13" s="40" t="str">
        <f>+IF(BB9="","",BB9)</f>
        <v/>
      </c>
      <c r="AS13" s="41" t="str">
        <f>+IF(BD10="","",BD10)</f>
        <v/>
      </c>
      <c r="AT13" s="40" t="str">
        <f>+IF(BC10="","",BC10)</f>
        <v>:</v>
      </c>
      <c r="AU13" s="42" t="str">
        <f>+IF(BB10="","",BB10)</f>
        <v/>
      </c>
      <c r="AV13" s="40" t="str">
        <f>+IF(BD11="","",BD11)</f>
        <v/>
      </c>
      <c r="AW13" s="40" t="str">
        <f>+IF(BC11="","",BC11)</f>
        <v>:</v>
      </c>
      <c r="AX13" s="40" t="str">
        <f>+IF(BB11="","",BB11)</f>
        <v/>
      </c>
      <c r="AY13" s="41" t="str">
        <f>+IF(BD12="","",BD12)</f>
        <v/>
      </c>
      <c r="AZ13" s="40" t="str">
        <f>+IF(BC12="","",BC12)</f>
        <v>:</v>
      </c>
      <c r="BA13" s="42" t="str">
        <f>+IF(BB12="","",BB12)</f>
        <v/>
      </c>
      <c r="BB13" s="44"/>
      <c r="BC13" s="44"/>
      <c r="BD13" s="545"/>
      <c r="BE13" s="46" t="str">
        <f t="shared" si="1"/>
        <v/>
      </c>
      <c r="BF13" s="47" t="str">
        <f t="shared" si="2"/>
        <v/>
      </c>
      <c r="BG13" s="41" t="str">
        <f t="shared" si="3"/>
        <v/>
      </c>
      <c r="BH13" s="40" t="s">
        <v>15</v>
      </c>
      <c r="BI13" s="48" t="str">
        <f t="shared" si="4"/>
        <v/>
      </c>
      <c r="BJ13" s="546" t="str">
        <f t="shared" si="5"/>
        <v/>
      </c>
    </row>
    <row r="14" spans="1:62" ht="21" customHeight="1" x14ac:dyDescent="0.25">
      <c r="A14" s="611"/>
      <c r="B14" s="547">
        <v>0.55902777777777779</v>
      </c>
      <c r="C14" s="94">
        <v>2</v>
      </c>
      <c r="D14" s="150" t="str">
        <f t="shared" si="6"/>
        <v>Ungerhofer</v>
      </c>
      <c r="E14" s="70" t="s">
        <v>3</v>
      </c>
      <c r="F14" s="94">
        <v>9</v>
      </c>
      <c r="G14" s="150" t="str">
        <f t="shared" si="7"/>
        <v>Moser</v>
      </c>
      <c r="H14" s="105">
        <v>6</v>
      </c>
      <c r="I14" s="150" t="str">
        <f t="shared" si="8"/>
        <v>Zellner</v>
      </c>
      <c r="J14" s="548">
        <v>3</v>
      </c>
      <c r="K14" s="150" t="str">
        <f t="shared" si="9"/>
        <v>Emminger</v>
      </c>
      <c r="L14" s="70" t="s">
        <v>3</v>
      </c>
      <c r="M14" s="94">
        <v>8</v>
      </c>
      <c r="N14" s="150" t="str">
        <f t="shared" si="10"/>
        <v>Szankovich</v>
      </c>
      <c r="O14" s="94">
        <v>4</v>
      </c>
      <c r="P14" s="549" t="str">
        <f t="shared" si="11"/>
        <v>Cordic</v>
      </c>
      <c r="Q14" s="94"/>
      <c r="R14" s="150" t="str">
        <f t="shared" si="12"/>
        <v/>
      </c>
      <c r="S14" s="70" t="s">
        <v>3</v>
      </c>
      <c r="T14" s="94"/>
      <c r="U14" s="150" t="str">
        <f t="shared" si="13"/>
        <v/>
      </c>
      <c r="V14" s="94"/>
      <c r="W14" s="550" t="str">
        <f t="shared" si="14"/>
        <v/>
      </c>
    </row>
    <row r="15" spans="1:62" ht="21" customHeight="1" x14ac:dyDescent="0.25">
      <c r="A15" s="611"/>
      <c r="B15" s="547">
        <v>0.58333333333333337</v>
      </c>
      <c r="C15" s="94">
        <v>1</v>
      </c>
      <c r="D15" s="150" t="str">
        <f t="shared" si="6"/>
        <v>Kopeinig</v>
      </c>
      <c r="E15" s="70" t="s">
        <v>3</v>
      </c>
      <c r="F15" s="94">
        <v>2</v>
      </c>
      <c r="G15" s="150" t="str">
        <f t="shared" si="7"/>
        <v>Ungerhofer</v>
      </c>
      <c r="H15" s="105">
        <v>6</v>
      </c>
      <c r="I15" s="150" t="str">
        <f t="shared" si="8"/>
        <v>Zellner</v>
      </c>
      <c r="J15" s="548">
        <v>7</v>
      </c>
      <c r="K15" s="150" t="str">
        <f t="shared" si="9"/>
        <v>Rebol</v>
      </c>
      <c r="L15" s="70" t="s">
        <v>3</v>
      </c>
      <c r="M15" s="94">
        <v>5</v>
      </c>
      <c r="N15" s="150" t="str">
        <f t="shared" si="10"/>
        <v>Kostolani</v>
      </c>
      <c r="O15" s="105">
        <v>9</v>
      </c>
      <c r="P15" s="549" t="str">
        <f t="shared" si="11"/>
        <v>Moser</v>
      </c>
      <c r="Q15" s="94"/>
      <c r="R15" s="150" t="str">
        <f t="shared" si="12"/>
        <v/>
      </c>
      <c r="S15" s="70" t="s">
        <v>3</v>
      </c>
      <c r="T15" s="94"/>
      <c r="U15" s="150" t="str">
        <f t="shared" si="13"/>
        <v/>
      </c>
      <c r="V15" s="94"/>
      <c r="W15" s="550" t="str">
        <f t="shared" si="14"/>
        <v/>
      </c>
      <c r="Y15" s="144" t="s">
        <v>30</v>
      </c>
    </row>
    <row r="16" spans="1:62" ht="21" customHeight="1" x14ac:dyDescent="0.25">
      <c r="A16" s="611"/>
      <c r="B16" s="547">
        <v>0.60069444444444442</v>
      </c>
      <c r="C16" s="94">
        <v>8</v>
      </c>
      <c r="D16" s="150" t="str">
        <f t="shared" si="6"/>
        <v>Szankovich</v>
      </c>
      <c r="E16" s="70" t="s">
        <v>3</v>
      </c>
      <c r="F16" s="94">
        <v>4</v>
      </c>
      <c r="G16" s="150" t="str">
        <f t="shared" si="7"/>
        <v>Cordic</v>
      </c>
      <c r="H16" s="105">
        <v>2</v>
      </c>
      <c r="I16" s="150" t="str">
        <f t="shared" si="8"/>
        <v>Ungerhofer</v>
      </c>
      <c r="J16" s="548">
        <v>9</v>
      </c>
      <c r="K16" s="150" t="str">
        <f t="shared" si="9"/>
        <v>Moser</v>
      </c>
      <c r="L16" s="70" t="s">
        <v>3</v>
      </c>
      <c r="M16" s="94">
        <v>3</v>
      </c>
      <c r="N16" s="150" t="str">
        <f t="shared" si="10"/>
        <v>Emminger</v>
      </c>
      <c r="O16" s="105">
        <v>5</v>
      </c>
      <c r="P16" s="549" t="str">
        <f t="shared" si="11"/>
        <v>Kostolani</v>
      </c>
      <c r="Q16" s="94"/>
      <c r="R16" s="150" t="str">
        <f t="shared" si="12"/>
        <v/>
      </c>
      <c r="S16" s="70" t="s">
        <v>3</v>
      </c>
      <c r="T16" s="94"/>
      <c r="U16" s="150" t="str">
        <f t="shared" si="13"/>
        <v/>
      </c>
      <c r="V16" s="94"/>
      <c r="W16" s="550" t="str">
        <f t="shared" si="14"/>
        <v/>
      </c>
      <c r="Y16" s="143" t="s">
        <v>31</v>
      </c>
      <c r="Z16" s="1" t="s">
        <v>747</v>
      </c>
    </row>
    <row r="17" spans="1:26" ht="21" customHeight="1" x14ac:dyDescent="0.25">
      <c r="A17" s="611"/>
      <c r="B17" s="547">
        <v>0.625</v>
      </c>
      <c r="C17" s="94">
        <v>6</v>
      </c>
      <c r="D17" s="150" t="str">
        <f t="shared" si="6"/>
        <v>Zellner</v>
      </c>
      <c r="E17" s="70" t="s">
        <v>3</v>
      </c>
      <c r="F17" s="94">
        <v>7</v>
      </c>
      <c r="G17" s="150" t="str">
        <f t="shared" si="7"/>
        <v>Rebol</v>
      </c>
      <c r="H17" s="105">
        <v>2</v>
      </c>
      <c r="I17" s="150" t="str">
        <f t="shared" si="8"/>
        <v>Ungerhofer</v>
      </c>
      <c r="J17" s="548">
        <v>3</v>
      </c>
      <c r="K17" s="150" t="str">
        <f t="shared" si="9"/>
        <v>Emminger</v>
      </c>
      <c r="L17" s="70" t="s">
        <v>3</v>
      </c>
      <c r="M17" s="94">
        <v>1</v>
      </c>
      <c r="N17" s="150" t="str">
        <f t="shared" si="10"/>
        <v>Kopeinig</v>
      </c>
      <c r="O17" s="105">
        <v>8</v>
      </c>
      <c r="P17" s="549" t="str">
        <f t="shared" si="11"/>
        <v>Szankovich</v>
      </c>
      <c r="Q17" s="94"/>
      <c r="R17" s="150" t="str">
        <f t="shared" si="12"/>
        <v/>
      </c>
      <c r="S17" s="70" t="s">
        <v>3</v>
      </c>
      <c r="T17" s="94"/>
      <c r="U17" s="150" t="str">
        <f t="shared" si="13"/>
        <v/>
      </c>
      <c r="V17" s="94"/>
      <c r="W17" s="550" t="str">
        <f t="shared" si="14"/>
        <v/>
      </c>
      <c r="Y17" s="143"/>
      <c r="Z17" s="1" t="s">
        <v>748</v>
      </c>
    </row>
    <row r="18" spans="1:26" ht="21" customHeight="1" x14ac:dyDescent="0.25">
      <c r="A18" s="611"/>
      <c r="B18" s="547">
        <v>0.64236111111111105</v>
      </c>
      <c r="C18" s="94">
        <v>4</v>
      </c>
      <c r="D18" s="150" t="str">
        <f t="shared" si="6"/>
        <v>Cordic</v>
      </c>
      <c r="E18" s="70" t="s">
        <v>3</v>
      </c>
      <c r="F18" s="94">
        <v>9</v>
      </c>
      <c r="G18" s="150" t="str">
        <f t="shared" si="7"/>
        <v>Moser</v>
      </c>
      <c r="H18" s="105">
        <v>7</v>
      </c>
      <c r="I18" s="150" t="str">
        <f t="shared" si="8"/>
        <v>Rebol</v>
      </c>
      <c r="J18" s="548">
        <v>5</v>
      </c>
      <c r="K18" s="150" t="str">
        <f t="shared" si="9"/>
        <v>Kostolani</v>
      </c>
      <c r="L18" s="70" t="s">
        <v>3</v>
      </c>
      <c r="M18" s="94">
        <v>8</v>
      </c>
      <c r="N18" s="150" t="str">
        <f t="shared" si="10"/>
        <v>Szankovich</v>
      </c>
      <c r="O18" s="105">
        <v>1</v>
      </c>
      <c r="P18" s="549" t="str">
        <f t="shared" si="11"/>
        <v>Kopeinig</v>
      </c>
      <c r="Q18" s="94"/>
      <c r="R18" s="150" t="str">
        <f t="shared" si="12"/>
        <v/>
      </c>
      <c r="S18" s="70" t="s">
        <v>3</v>
      </c>
      <c r="T18" s="94"/>
      <c r="U18" s="150" t="str">
        <f t="shared" si="13"/>
        <v/>
      </c>
      <c r="V18" s="94"/>
      <c r="W18" s="550" t="str">
        <f t="shared" si="14"/>
        <v/>
      </c>
      <c r="Y18" s="143"/>
      <c r="Z18" s="1" t="s">
        <v>749</v>
      </c>
    </row>
    <row r="19" spans="1:26" ht="21" customHeight="1" x14ac:dyDescent="0.25">
      <c r="A19" s="611"/>
      <c r="B19" s="547">
        <v>0.66666666666666663</v>
      </c>
      <c r="C19" s="94">
        <v>2</v>
      </c>
      <c r="D19" s="150" t="str">
        <f t="shared" si="6"/>
        <v>Ungerhofer</v>
      </c>
      <c r="E19" s="70" t="s">
        <v>3</v>
      </c>
      <c r="F19" s="94">
        <v>3</v>
      </c>
      <c r="G19" s="150" t="str">
        <f t="shared" si="7"/>
        <v>Emminger</v>
      </c>
      <c r="H19" s="105">
        <v>7</v>
      </c>
      <c r="I19" s="150" t="str">
        <f t="shared" si="8"/>
        <v>Rebol</v>
      </c>
      <c r="J19" s="548">
        <v>8</v>
      </c>
      <c r="K19" s="150" t="str">
        <f t="shared" si="9"/>
        <v>Szankovich</v>
      </c>
      <c r="L19" s="70" t="s">
        <v>3</v>
      </c>
      <c r="M19" s="94">
        <v>6</v>
      </c>
      <c r="N19" s="150" t="str">
        <f t="shared" si="10"/>
        <v>Zellner</v>
      </c>
      <c r="O19" s="105">
        <v>4</v>
      </c>
      <c r="P19" s="549" t="str">
        <f t="shared" si="11"/>
        <v>Cordic</v>
      </c>
      <c r="Q19" s="94"/>
      <c r="R19" s="150" t="str">
        <f t="shared" si="12"/>
        <v/>
      </c>
      <c r="S19" s="70" t="s">
        <v>3</v>
      </c>
      <c r="T19" s="94"/>
      <c r="U19" s="150" t="str">
        <f t="shared" si="13"/>
        <v/>
      </c>
      <c r="V19" s="94"/>
      <c r="W19" s="550" t="str">
        <f t="shared" si="14"/>
        <v/>
      </c>
      <c r="Y19" s="143"/>
    </row>
    <row r="20" spans="1:26" ht="21" customHeight="1" x14ac:dyDescent="0.25">
      <c r="A20" s="611"/>
      <c r="B20" s="547">
        <v>0.68402777777777779</v>
      </c>
      <c r="C20" s="94">
        <v>9</v>
      </c>
      <c r="D20" s="150" t="str">
        <f t="shared" si="6"/>
        <v>Moser</v>
      </c>
      <c r="E20" s="70" t="s">
        <v>3</v>
      </c>
      <c r="F20" s="94">
        <v>5</v>
      </c>
      <c r="G20" s="150" t="str">
        <f t="shared" si="7"/>
        <v>Kostolani</v>
      </c>
      <c r="H20" s="105">
        <v>3</v>
      </c>
      <c r="I20" s="150" t="str">
        <f t="shared" si="8"/>
        <v>Emminger</v>
      </c>
      <c r="J20" s="548">
        <v>1</v>
      </c>
      <c r="K20" s="150" t="str">
        <f t="shared" si="9"/>
        <v>Kopeinig</v>
      </c>
      <c r="L20" s="70" t="s">
        <v>3</v>
      </c>
      <c r="M20" s="94">
        <v>4</v>
      </c>
      <c r="N20" s="150" t="str">
        <f t="shared" si="10"/>
        <v>Cordic</v>
      </c>
      <c r="O20" s="105">
        <v>6</v>
      </c>
      <c r="P20" s="549" t="str">
        <f t="shared" si="11"/>
        <v>Zellner</v>
      </c>
      <c r="Q20" s="94"/>
      <c r="R20" s="150" t="str">
        <f t="shared" si="12"/>
        <v/>
      </c>
      <c r="S20" s="70" t="s">
        <v>3</v>
      </c>
      <c r="T20" s="94"/>
      <c r="U20" s="150" t="str">
        <f t="shared" si="13"/>
        <v/>
      </c>
      <c r="V20" s="94"/>
      <c r="W20" s="550" t="str">
        <f t="shared" si="14"/>
        <v/>
      </c>
      <c r="Y20" s="143"/>
      <c r="Z20" s="1" t="s">
        <v>617</v>
      </c>
    </row>
    <row r="21" spans="1:26" ht="21" customHeight="1" x14ac:dyDescent="0.25">
      <c r="A21" s="611"/>
      <c r="B21" s="547">
        <v>0.70833333333333337</v>
      </c>
      <c r="C21" s="94">
        <v>7</v>
      </c>
      <c r="D21" s="150" t="str">
        <f t="shared" si="6"/>
        <v>Rebol</v>
      </c>
      <c r="E21" s="70" t="s">
        <v>3</v>
      </c>
      <c r="F21" s="94">
        <v>8</v>
      </c>
      <c r="G21" s="150" t="str">
        <f t="shared" si="7"/>
        <v>Szankovich</v>
      </c>
      <c r="H21" s="105">
        <v>3</v>
      </c>
      <c r="I21" s="150" t="str">
        <f t="shared" si="8"/>
        <v>Emminger</v>
      </c>
      <c r="J21" s="548">
        <v>4</v>
      </c>
      <c r="K21" s="150" t="str">
        <f t="shared" si="9"/>
        <v>Cordic</v>
      </c>
      <c r="L21" s="70" t="s">
        <v>3</v>
      </c>
      <c r="M21" s="94">
        <v>2</v>
      </c>
      <c r="N21" s="150" t="str">
        <f t="shared" si="10"/>
        <v>Ungerhofer</v>
      </c>
      <c r="O21" s="105">
        <v>9</v>
      </c>
      <c r="P21" s="549" t="str">
        <f t="shared" si="11"/>
        <v>Moser</v>
      </c>
      <c r="Q21" s="94"/>
      <c r="R21" s="150" t="str">
        <f t="shared" si="12"/>
        <v/>
      </c>
      <c r="S21" s="70" t="s">
        <v>3</v>
      </c>
      <c r="T21" s="94"/>
      <c r="U21" s="150" t="str">
        <f t="shared" si="13"/>
        <v/>
      </c>
      <c r="V21" s="94"/>
      <c r="W21" s="550" t="str">
        <f t="shared" si="14"/>
        <v/>
      </c>
      <c r="Z21" s="1" t="s">
        <v>750</v>
      </c>
    </row>
    <row r="22" spans="1:26" ht="21" customHeight="1" x14ac:dyDescent="0.25">
      <c r="A22" s="611"/>
      <c r="B22" s="547">
        <v>0.72569444444444453</v>
      </c>
      <c r="C22" s="94">
        <v>5</v>
      </c>
      <c r="D22" s="150" t="str">
        <f t="shared" si="6"/>
        <v>Kostolani</v>
      </c>
      <c r="E22" s="70" t="s">
        <v>3</v>
      </c>
      <c r="F22" s="94">
        <v>1</v>
      </c>
      <c r="G22" s="150" t="str">
        <f t="shared" si="7"/>
        <v>Kopeinig</v>
      </c>
      <c r="H22" s="94">
        <v>8</v>
      </c>
      <c r="I22" s="150" t="str">
        <f t="shared" si="8"/>
        <v>Szankovich</v>
      </c>
      <c r="J22" s="548">
        <v>6</v>
      </c>
      <c r="K22" s="150" t="str">
        <f t="shared" si="9"/>
        <v>Zellner</v>
      </c>
      <c r="L22" s="70" t="s">
        <v>3</v>
      </c>
      <c r="M22" s="94">
        <v>9</v>
      </c>
      <c r="N22" s="150" t="str">
        <f t="shared" si="10"/>
        <v>Moser</v>
      </c>
      <c r="O22" s="105">
        <v>2</v>
      </c>
      <c r="P22" s="549" t="str">
        <f t="shared" si="11"/>
        <v>Ungerhofer</v>
      </c>
      <c r="Q22" s="94"/>
      <c r="R22" s="150" t="str">
        <f t="shared" si="12"/>
        <v/>
      </c>
      <c r="S22" s="70" t="s">
        <v>3</v>
      </c>
      <c r="T22" s="94"/>
      <c r="U22" s="150" t="str">
        <f t="shared" si="13"/>
        <v/>
      </c>
      <c r="V22" s="94"/>
      <c r="W22" s="550" t="str">
        <f t="shared" si="14"/>
        <v/>
      </c>
    </row>
    <row r="23" spans="1:26" ht="21" customHeight="1" x14ac:dyDescent="0.25">
      <c r="A23" s="611"/>
      <c r="B23" s="547">
        <v>0.75</v>
      </c>
      <c r="C23" s="94">
        <v>3</v>
      </c>
      <c r="D23" s="150" t="str">
        <f t="shared" si="6"/>
        <v>Emminger</v>
      </c>
      <c r="E23" s="70" t="s">
        <v>3</v>
      </c>
      <c r="F23" s="94">
        <v>4</v>
      </c>
      <c r="G23" s="150" t="str">
        <f t="shared" si="7"/>
        <v>Cordic</v>
      </c>
      <c r="H23" s="94">
        <v>8</v>
      </c>
      <c r="I23" s="150" t="str">
        <f t="shared" si="8"/>
        <v>Szankovich</v>
      </c>
      <c r="J23" s="548">
        <v>9</v>
      </c>
      <c r="K23" s="150" t="str">
        <f t="shared" si="9"/>
        <v>Moser</v>
      </c>
      <c r="L23" s="70" t="s">
        <v>3</v>
      </c>
      <c r="M23" s="94">
        <v>7</v>
      </c>
      <c r="N23" s="150" t="str">
        <f t="shared" si="10"/>
        <v>Rebol</v>
      </c>
      <c r="O23" s="105">
        <v>5</v>
      </c>
      <c r="P23" s="549" t="str">
        <f t="shared" si="11"/>
        <v>Kostolani</v>
      </c>
      <c r="Q23" s="94"/>
      <c r="R23" s="150" t="str">
        <f t="shared" si="12"/>
        <v/>
      </c>
      <c r="S23" s="70" t="s">
        <v>3</v>
      </c>
      <c r="T23" s="94"/>
      <c r="U23" s="150" t="str">
        <f t="shared" si="13"/>
        <v/>
      </c>
      <c r="V23" s="94"/>
      <c r="W23" s="550" t="str">
        <f t="shared" si="14"/>
        <v/>
      </c>
    </row>
    <row r="24" spans="1:26" ht="21" customHeight="1" x14ac:dyDescent="0.25">
      <c r="A24" s="611"/>
      <c r="B24" s="547">
        <v>0.76736111111111116</v>
      </c>
      <c r="C24" s="94">
        <v>1</v>
      </c>
      <c r="D24" s="150" t="str">
        <f t="shared" si="6"/>
        <v>Kopeinig</v>
      </c>
      <c r="E24" s="70" t="s">
        <v>3</v>
      </c>
      <c r="F24" s="94">
        <v>6</v>
      </c>
      <c r="G24" s="150" t="str">
        <f t="shared" si="7"/>
        <v>Zellner</v>
      </c>
      <c r="H24" s="105">
        <v>4</v>
      </c>
      <c r="I24" s="150" t="str">
        <f>+IF(H24="","",IF(COUNTIF($C$4:$C$9,H24)=1,VLOOKUP(H24,$C$4:$I$9,2,FALSE),IF(COUNTIF($Q$4:$Q$9,H24)=1,VLOOKUP(H24,$Q$4:$W$9,2,FALSE),"")))</f>
        <v>Cordic</v>
      </c>
      <c r="J24" s="548">
        <v>2</v>
      </c>
      <c r="K24" s="150" t="str">
        <f t="shared" si="9"/>
        <v>Ungerhofer</v>
      </c>
      <c r="L24" s="70" t="s">
        <v>3</v>
      </c>
      <c r="M24" s="94">
        <v>5</v>
      </c>
      <c r="N24" s="150" t="str">
        <f t="shared" si="10"/>
        <v>Kostolani</v>
      </c>
      <c r="O24" s="94">
        <v>7</v>
      </c>
      <c r="P24" s="549" t="str">
        <f t="shared" si="11"/>
        <v>Rebol</v>
      </c>
      <c r="Q24" s="94"/>
      <c r="R24" s="150" t="str">
        <f t="shared" si="12"/>
        <v/>
      </c>
      <c r="S24" s="70" t="s">
        <v>3</v>
      </c>
      <c r="T24" s="94"/>
      <c r="U24" s="150" t="str">
        <f t="shared" si="13"/>
        <v/>
      </c>
      <c r="V24" s="94"/>
      <c r="W24" s="550" t="str">
        <f t="shared" si="14"/>
        <v/>
      </c>
    </row>
    <row r="25" spans="1:26" ht="21" customHeight="1" x14ac:dyDescent="0.25">
      <c r="A25" s="611"/>
      <c r="B25" s="547">
        <v>0.79166666666666663</v>
      </c>
      <c r="C25" s="94"/>
      <c r="D25" s="150" t="str">
        <f t="shared" si="6"/>
        <v/>
      </c>
      <c r="E25" s="70" t="s">
        <v>3</v>
      </c>
      <c r="F25" s="94"/>
      <c r="G25" s="150" t="str">
        <f t="shared" si="7"/>
        <v/>
      </c>
      <c r="H25" s="94"/>
      <c r="I25" s="150" t="str">
        <f t="shared" si="8"/>
        <v/>
      </c>
      <c r="J25" s="548"/>
      <c r="K25" s="150" t="str">
        <f t="shared" si="9"/>
        <v/>
      </c>
      <c r="L25" s="70" t="s">
        <v>3</v>
      </c>
      <c r="M25" s="94"/>
      <c r="N25" s="150" t="str">
        <f t="shared" si="10"/>
        <v/>
      </c>
      <c r="O25" s="94"/>
      <c r="P25" s="549" t="str">
        <f t="shared" si="11"/>
        <v/>
      </c>
      <c r="Q25" s="94"/>
      <c r="R25" s="150" t="str">
        <f t="shared" si="12"/>
        <v/>
      </c>
      <c r="S25" s="70" t="s">
        <v>3</v>
      </c>
      <c r="T25" s="94"/>
      <c r="U25" s="150" t="str">
        <f t="shared" si="13"/>
        <v/>
      </c>
      <c r="V25" s="94"/>
      <c r="W25" s="550" t="str">
        <f t="shared" si="14"/>
        <v/>
      </c>
    </row>
    <row r="26" spans="1:26" ht="21" customHeight="1" x14ac:dyDescent="0.25">
      <c r="A26" s="611"/>
      <c r="B26" s="547"/>
      <c r="C26" s="94"/>
      <c r="D26" s="150" t="str">
        <f t="shared" si="6"/>
        <v/>
      </c>
      <c r="E26" s="70" t="s">
        <v>3</v>
      </c>
      <c r="F26" s="94"/>
      <c r="G26" s="150" t="str">
        <f t="shared" si="7"/>
        <v/>
      </c>
      <c r="H26" s="94"/>
      <c r="I26" s="150" t="str">
        <f t="shared" si="8"/>
        <v/>
      </c>
      <c r="J26" s="548"/>
      <c r="K26" s="150" t="str">
        <f t="shared" si="9"/>
        <v/>
      </c>
      <c r="L26" s="70" t="s">
        <v>3</v>
      </c>
      <c r="M26" s="94"/>
      <c r="N26" s="150" t="str">
        <f t="shared" si="10"/>
        <v/>
      </c>
      <c r="O26" s="94"/>
      <c r="P26" s="549" t="str">
        <f t="shared" si="11"/>
        <v/>
      </c>
      <c r="Q26" s="94"/>
      <c r="R26" s="150" t="str">
        <f t="shared" si="12"/>
        <v/>
      </c>
      <c r="S26" s="70" t="s">
        <v>3</v>
      </c>
      <c r="T26" s="94"/>
      <c r="U26" s="150" t="str">
        <f t="shared" si="13"/>
        <v/>
      </c>
      <c r="V26" s="94"/>
      <c r="W26" s="550" t="str">
        <f t="shared" si="14"/>
        <v/>
      </c>
    </row>
    <row r="27" spans="1:26" ht="21" customHeight="1" x14ac:dyDescent="0.25">
      <c r="A27" s="611"/>
      <c r="B27" s="547"/>
      <c r="C27" s="94"/>
      <c r="D27" s="150" t="str">
        <f t="shared" si="6"/>
        <v/>
      </c>
      <c r="E27" s="70" t="s">
        <v>3</v>
      </c>
      <c r="F27" s="94"/>
      <c r="G27" s="150" t="str">
        <f t="shared" si="7"/>
        <v/>
      </c>
      <c r="H27" s="94"/>
      <c r="I27" s="150" t="str">
        <f t="shared" si="8"/>
        <v/>
      </c>
      <c r="J27" s="548"/>
      <c r="K27" s="150" t="str">
        <f t="shared" si="9"/>
        <v/>
      </c>
      <c r="L27" s="70" t="s">
        <v>3</v>
      </c>
      <c r="M27" s="94"/>
      <c r="N27" s="150" t="str">
        <f t="shared" si="10"/>
        <v/>
      </c>
      <c r="O27" s="94"/>
      <c r="P27" s="549" t="str">
        <f t="shared" si="11"/>
        <v/>
      </c>
      <c r="Q27" s="94"/>
      <c r="R27" s="150" t="str">
        <f t="shared" si="12"/>
        <v/>
      </c>
      <c r="S27" s="70" t="s">
        <v>3</v>
      </c>
      <c r="T27" s="94"/>
      <c r="U27" s="150" t="str">
        <f t="shared" si="13"/>
        <v/>
      </c>
      <c r="V27" s="94"/>
      <c r="W27" s="550" t="str">
        <f t="shared" si="14"/>
        <v/>
      </c>
    </row>
    <row r="28" spans="1:26" ht="21" customHeight="1" x14ac:dyDescent="0.25">
      <c r="A28" s="611"/>
      <c r="B28" s="547"/>
      <c r="C28" s="94"/>
      <c r="D28" s="150" t="str">
        <f t="shared" si="6"/>
        <v/>
      </c>
      <c r="E28" s="70" t="s">
        <v>3</v>
      </c>
      <c r="F28" s="94"/>
      <c r="G28" s="150" t="str">
        <f t="shared" si="7"/>
        <v/>
      </c>
      <c r="H28" s="94"/>
      <c r="I28" s="150" t="str">
        <f t="shared" si="8"/>
        <v/>
      </c>
      <c r="J28" s="548"/>
      <c r="K28" s="150" t="str">
        <f t="shared" si="9"/>
        <v/>
      </c>
      <c r="L28" s="70" t="s">
        <v>3</v>
      </c>
      <c r="M28" s="94"/>
      <c r="N28" s="150" t="str">
        <f t="shared" si="10"/>
        <v/>
      </c>
      <c r="O28" s="94"/>
      <c r="P28" s="549" t="str">
        <f t="shared" si="11"/>
        <v/>
      </c>
      <c r="Q28" s="94"/>
      <c r="R28" s="150" t="str">
        <f t="shared" si="12"/>
        <v/>
      </c>
      <c r="S28" s="70" t="s">
        <v>3</v>
      </c>
      <c r="T28" s="94"/>
      <c r="U28" s="150" t="str">
        <f t="shared" si="13"/>
        <v/>
      </c>
      <c r="V28" s="94"/>
      <c r="W28" s="550" t="str">
        <f t="shared" si="14"/>
        <v/>
      </c>
    </row>
    <row r="29" spans="1:26" ht="21" customHeight="1" x14ac:dyDescent="0.25">
      <c r="A29" s="611"/>
      <c r="B29" s="547"/>
      <c r="C29" s="94"/>
      <c r="D29" s="150" t="str">
        <f t="shared" si="6"/>
        <v/>
      </c>
      <c r="E29" s="70" t="s">
        <v>3</v>
      </c>
      <c r="F29" s="94"/>
      <c r="G29" s="150" t="str">
        <f t="shared" si="7"/>
        <v/>
      </c>
      <c r="H29" s="94"/>
      <c r="I29" s="150" t="str">
        <f t="shared" si="8"/>
        <v/>
      </c>
      <c r="J29" s="548"/>
      <c r="K29" s="150" t="str">
        <f t="shared" si="9"/>
        <v/>
      </c>
      <c r="L29" s="70" t="s">
        <v>3</v>
      </c>
      <c r="M29" s="94"/>
      <c r="N29" s="150" t="str">
        <f t="shared" si="10"/>
        <v/>
      </c>
      <c r="O29" s="94"/>
      <c r="P29" s="549" t="str">
        <f t="shared" si="11"/>
        <v/>
      </c>
      <c r="Q29" s="94"/>
      <c r="R29" s="150" t="str">
        <f t="shared" si="12"/>
        <v/>
      </c>
      <c r="S29" s="70" t="s">
        <v>3</v>
      </c>
      <c r="T29" s="94"/>
      <c r="U29" s="150" t="str">
        <f t="shared" si="13"/>
        <v/>
      </c>
      <c r="V29" s="94"/>
      <c r="W29" s="550" t="str">
        <f t="shared" si="14"/>
        <v/>
      </c>
    </row>
    <row r="30" spans="1:26" ht="21" customHeight="1" thickBot="1" x14ac:dyDescent="0.3">
      <c r="A30" s="627"/>
      <c r="B30" s="551"/>
      <c r="C30" s="552"/>
      <c r="D30" s="151" t="str">
        <f t="shared" si="6"/>
        <v/>
      </c>
      <c r="E30" s="71" t="s">
        <v>3</v>
      </c>
      <c r="F30" s="95"/>
      <c r="G30" s="151" t="str">
        <f t="shared" si="7"/>
        <v/>
      </c>
      <c r="H30" s="95"/>
      <c r="I30" s="151" t="str">
        <f t="shared" si="8"/>
        <v/>
      </c>
      <c r="J30" s="552"/>
      <c r="K30" s="151" t="str">
        <f t="shared" si="9"/>
        <v/>
      </c>
      <c r="L30" s="71" t="s">
        <v>3</v>
      </c>
      <c r="M30" s="95"/>
      <c r="N30" s="151" t="str">
        <f t="shared" si="10"/>
        <v/>
      </c>
      <c r="O30" s="95"/>
      <c r="P30" s="553" t="str">
        <f t="shared" si="11"/>
        <v/>
      </c>
      <c r="Q30" s="95"/>
      <c r="R30" s="151" t="str">
        <f t="shared" si="12"/>
        <v/>
      </c>
      <c r="S30" s="71" t="s">
        <v>3</v>
      </c>
      <c r="T30" s="95"/>
      <c r="U30" s="151" t="str">
        <f t="shared" si="13"/>
        <v/>
      </c>
      <c r="V30" s="95"/>
      <c r="W30" s="554" t="str">
        <f t="shared" si="14"/>
        <v/>
      </c>
    </row>
    <row r="31" spans="1:26" ht="21" customHeight="1" x14ac:dyDescent="0.25">
      <c r="A31" s="610" t="s">
        <v>8</v>
      </c>
      <c r="B31" s="541">
        <v>0.375</v>
      </c>
      <c r="C31" s="555">
        <v>8</v>
      </c>
      <c r="D31" s="556" t="str">
        <f>+IF(C31="","7-12 Runde 1",IF(COUNTIF($C$4:$C$9,C31)=1,VLOOKUP(C31,$C$4:$I$9,2,FALSE),IF(COUNTIF($Q$4:$Q$9,C31)=1,VLOOKUP(C31,$Q$4:$W$9,2,FALSE),"")))</f>
        <v>Szankovich</v>
      </c>
      <c r="E31" s="223" t="s">
        <v>3</v>
      </c>
      <c r="F31" s="223">
        <v>9</v>
      </c>
      <c r="G31" s="557" t="str">
        <f t="shared" si="7"/>
        <v>Moser</v>
      </c>
      <c r="H31" s="558">
        <v>4</v>
      </c>
      <c r="I31" s="557" t="str">
        <f t="shared" si="8"/>
        <v>Cordic</v>
      </c>
      <c r="J31" s="555">
        <v>5</v>
      </c>
      <c r="K31" s="556" t="str">
        <f>+IF(J31="","7-12 Runde 1",IF(COUNTIF($C$4:$C$9,J31)=1,VLOOKUP(J31,$C$4:$I$9,2,FALSE),IF(COUNTIF($Q$4:$Q$9,J31)=1,VLOOKUP(J31,$Q$4:$W$9,2,FALSE),"")))</f>
        <v>Kostolani</v>
      </c>
      <c r="L31" s="223" t="s">
        <v>3</v>
      </c>
      <c r="M31" s="223">
        <v>3</v>
      </c>
      <c r="N31" s="557" t="str">
        <f t="shared" si="10"/>
        <v>Emminger</v>
      </c>
      <c r="O31" s="558">
        <v>7</v>
      </c>
      <c r="P31" s="559" t="str">
        <f t="shared" si="11"/>
        <v>Rebol</v>
      </c>
      <c r="Q31" s="223"/>
      <c r="R31" s="557" t="str">
        <f t="shared" si="12"/>
        <v/>
      </c>
      <c r="S31" s="223" t="s">
        <v>3</v>
      </c>
      <c r="T31" s="223"/>
      <c r="U31" s="557" t="str">
        <f t="shared" si="13"/>
        <v/>
      </c>
      <c r="V31" s="558"/>
      <c r="W31" s="560" t="str">
        <f t="shared" si="14"/>
        <v/>
      </c>
    </row>
    <row r="32" spans="1:26" ht="21" customHeight="1" x14ac:dyDescent="0.25">
      <c r="A32" s="611"/>
      <c r="B32" s="547">
        <v>0.3923611111111111</v>
      </c>
      <c r="C32" s="548">
        <v>6</v>
      </c>
      <c r="D32" s="561" t="str">
        <f>+IF(C32="","1-6 Runde 1",IF(COUNTIF($C$4:$C$9,C32)=1,VLOOKUP(C32,$C$4:$I$9,2,FALSE),IF(COUNTIF($Q$4:$Q$9,C32)=1,VLOOKUP(C32,$Q$4:$W$9,2,FALSE),"")))</f>
        <v>Zellner</v>
      </c>
      <c r="E32" s="94" t="s">
        <v>3</v>
      </c>
      <c r="F32" s="94">
        <v>2</v>
      </c>
      <c r="G32" s="561" t="str">
        <f t="shared" si="7"/>
        <v>Ungerhofer</v>
      </c>
      <c r="H32" s="105">
        <v>9</v>
      </c>
      <c r="I32" s="561" t="str">
        <f t="shared" si="8"/>
        <v>Moser</v>
      </c>
      <c r="J32" s="548">
        <v>7</v>
      </c>
      <c r="K32" s="561" t="str">
        <f>+IF(J32="","1-6 Runde 1",IF(COUNTIF($C$4:$C$9,J32)=1,VLOOKUP(J32,$C$4:$I$9,2,FALSE),IF(COUNTIF($Q$4:$Q$9,J32)=1,VLOOKUP(J32,$Q$4:$W$9,2,FALSE),"")))</f>
        <v>Rebol</v>
      </c>
      <c r="L32" s="94" t="s">
        <v>3</v>
      </c>
      <c r="M32" s="94">
        <v>1</v>
      </c>
      <c r="N32" s="561" t="str">
        <f t="shared" si="10"/>
        <v>Kopeinig</v>
      </c>
      <c r="O32" s="105">
        <v>3</v>
      </c>
      <c r="P32" s="562" t="str">
        <f t="shared" si="11"/>
        <v>Emminger</v>
      </c>
      <c r="Q32" s="94"/>
      <c r="R32" s="561" t="str">
        <f t="shared" si="12"/>
        <v/>
      </c>
      <c r="S32" s="94" t="s">
        <v>3</v>
      </c>
      <c r="T32" s="94"/>
      <c r="U32" s="561" t="str">
        <f t="shared" si="13"/>
        <v/>
      </c>
      <c r="V32" s="94"/>
      <c r="W32" s="563" t="str">
        <f t="shared" si="14"/>
        <v/>
      </c>
    </row>
    <row r="33" spans="1:23" ht="21" customHeight="1" x14ac:dyDescent="0.25">
      <c r="A33" s="611"/>
      <c r="B33" s="547">
        <v>0.41666666666666669</v>
      </c>
      <c r="C33" s="548">
        <v>4</v>
      </c>
      <c r="D33" s="561" t="str">
        <f>+IF(C33="","7-12 Runde 2",IF(COUNTIF($C$4:$C$9,C33)=1,VLOOKUP(C33,$C$4:$I$9,2,FALSE),IF(COUNTIF($Q$4:$Q$9,C33)=1,VLOOKUP(C33,$Q$4:$W$9,2,FALSE),"")))</f>
        <v>Cordic</v>
      </c>
      <c r="E33" s="94" t="s">
        <v>3</v>
      </c>
      <c r="F33" s="94">
        <v>5</v>
      </c>
      <c r="G33" s="561" t="str">
        <f t="shared" si="7"/>
        <v>Kostolani</v>
      </c>
      <c r="H33" s="105">
        <v>9</v>
      </c>
      <c r="I33" s="561" t="str">
        <f t="shared" si="8"/>
        <v>Moser</v>
      </c>
      <c r="J33" s="548">
        <v>1</v>
      </c>
      <c r="K33" s="561" t="str">
        <f>+IF(J33="","7-12 Runde 2",IF(COUNTIF($C$4:$C$9,J33)=1,VLOOKUP(J33,$C$4:$I$9,2,FALSE),IF(COUNTIF($Q$4:$Q$9,J33)=1,VLOOKUP(J33,$Q$4:$W$9,2,FALSE),"")))</f>
        <v>Kopeinig</v>
      </c>
      <c r="L33" s="94" t="s">
        <v>3</v>
      </c>
      <c r="M33" s="94">
        <v>8</v>
      </c>
      <c r="N33" s="561" t="str">
        <f t="shared" si="10"/>
        <v>Szankovich</v>
      </c>
      <c r="O33" s="105">
        <v>2</v>
      </c>
      <c r="P33" s="562" t="str">
        <f t="shared" si="11"/>
        <v>Ungerhofer</v>
      </c>
      <c r="Q33" s="94"/>
      <c r="R33" s="561" t="str">
        <f t="shared" si="12"/>
        <v/>
      </c>
      <c r="S33" s="94" t="s">
        <v>3</v>
      </c>
      <c r="T33" s="94"/>
      <c r="U33" s="561" t="str">
        <f t="shared" si="13"/>
        <v/>
      </c>
      <c r="V33" s="94"/>
      <c r="W33" s="563" t="str">
        <f t="shared" si="14"/>
        <v/>
      </c>
    </row>
    <row r="34" spans="1:23" ht="21" customHeight="1" x14ac:dyDescent="0.25">
      <c r="A34" s="611"/>
      <c r="B34" s="547">
        <v>0.43402777777777773</v>
      </c>
      <c r="C34" s="94">
        <v>2</v>
      </c>
      <c r="D34" s="561" t="str">
        <f>+IF(C34="","1-6 Runde 2",IF(COUNTIF($C$4:$C$9,C34)=1,VLOOKUP(C34,$C$4:$I$9,2,FALSE),IF(COUNTIF($Q$4:$Q$9,C34)=1,VLOOKUP(C34,$Q$4:$W$9,2,FALSE),"")))</f>
        <v>Ungerhofer</v>
      </c>
      <c r="E34" s="94" t="s">
        <v>3</v>
      </c>
      <c r="F34" s="94">
        <v>7</v>
      </c>
      <c r="G34" s="561" t="str">
        <f t="shared" si="7"/>
        <v>Rebol</v>
      </c>
      <c r="H34" s="105">
        <v>5</v>
      </c>
      <c r="I34" s="561" t="str">
        <f t="shared" si="8"/>
        <v>Kostolani</v>
      </c>
      <c r="J34" s="548">
        <v>3</v>
      </c>
      <c r="K34" s="561" t="str">
        <f>+IF(J34="","1-6 Runde 2",IF(COUNTIF($C$4:$C$9,J34)=1,VLOOKUP(J34,$C$4:$I$9,2,FALSE),IF(COUNTIF($Q$4:$Q$9,J34)=1,VLOOKUP(J34,$Q$4:$W$9,2,FALSE),"")))</f>
        <v>Emminger</v>
      </c>
      <c r="L34" s="94" t="s">
        <v>3</v>
      </c>
      <c r="M34" s="94">
        <v>6</v>
      </c>
      <c r="N34" s="561" t="str">
        <f t="shared" si="10"/>
        <v>Zellner</v>
      </c>
      <c r="O34" s="105">
        <v>1</v>
      </c>
      <c r="P34" s="562" t="str">
        <f t="shared" si="11"/>
        <v>Kopeinig</v>
      </c>
      <c r="Q34" s="94"/>
      <c r="R34" s="561" t="str">
        <f t="shared" si="12"/>
        <v/>
      </c>
      <c r="S34" s="94" t="s">
        <v>3</v>
      </c>
      <c r="T34" s="94"/>
      <c r="U34" s="561" t="str">
        <f t="shared" si="13"/>
        <v/>
      </c>
      <c r="V34" s="94"/>
      <c r="W34" s="563" t="str">
        <f t="shared" si="14"/>
        <v/>
      </c>
    </row>
    <row r="35" spans="1:23" ht="21" customHeight="1" x14ac:dyDescent="0.25">
      <c r="A35" s="611"/>
      <c r="B35" s="547">
        <v>0.45833333333333331</v>
      </c>
      <c r="C35" s="94">
        <v>9</v>
      </c>
      <c r="D35" s="561" t="str">
        <f>+IF(C35="","7-12 Runde 3",IF(COUNTIF($C$4:$C$9,C35)=1,VLOOKUP(C35,$C$4:$I$9,2,FALSE),IF(COUNTIF($Q$4:$Q$9,C35)=1,VLOOKUP(C35,$Q$4:$W$9,2,FALSE),"")))</f>
        <v>Moser</v>
      </c>
      <c r="E35" s="94" t="s">
        <v>3</v>
      </c>
      <c r="F35" s="94">
        <v>1</v>
      </c>
      <c r="G35" s="561" t="str">
        <f t="shared" si="7"/>
        <v>Kopeinig</v>
      </c>
      <c r="H35" s="105">
        <v>5</v>
      </c>
      <c r="I35" s="561" t="str">
        <f t="shared" si="8"/>
        <v>Kostolani</v>
      </c>
      <c r="J35" s="548">
        <v>6</v>
      </c>
      <c r="K35" s="561" t="str">
        <f>+IF(J35="","7-12 Runde 3",IF(COUNTIF($C$4:$C$9,J35)=1,VLOOKUP(J35,$C$4:$I$9,2,FALSE),IF(COUNTIF($Q$4:$Q$9,J35)=1,VLOOKUP(J35,$Q$4:$W$9,2,FALSE),"")))</f>
        <v>Zellner</v>
      </c>
      <c r="L35" s="94" t="s">
        <v>3</v>
      </c>
      <c r="M35" s="94">
        <v>4</v>
      </c>
      <c r="N35" s="561" t="str">
        <f t="shared" si="10"/>
        <v>Cordic</v>
      </c>
      <c r="O35" s="105">
        <v>3</v>
      </c>
      <c r="P35" s="562" t="str">
        <f t="shared" si="11"/>
        <v>Emminger</v>
      </c>
      <c r="Q35" s="94"/>
      <c r="R35" s="561" t="str">
        <f t="shared" si="12"/>
        <v/>
      </c>
      <c r="S35" s="94" t="s">
        <v>3</v>
      </c>
      <c r="T35" s="94"/>
      <c r="U35" s="561" t="str">
        <f t="shared" si="13"/>
        <v/>
      </c>
      <c r="V35" s="94"/>
      <c r="W35" s="563" t="str">
        <f t="shared" si="14"/>
        <v/>
      </c>
    </row>
    <row r="36" spans="1:23" ht="21" customHeight="1" x14ac:dyDescent="0.25">
      <c r="A36" s="611"/>
      <c r="B36" s="547">
        <v>0.47569444444444442</v>
      </c>
      <c r="C36" s="94">
        <v>7</v>
      </c>
      <c r="D36" s="561" t="str">
        <f>+IF(C36="","1-6 Runde 3",IF(COUNTIF($C$4:$C$9,C36)=1,VLOOKUP(C36,$C$4:$I$9,2,FALSE),IF(COUNTIF($Q$4:$Q$9,C36)=1,VLOOKUP(C36,$Q$4:$W$9,2,FALSE),"")))</f>
        <v>Rebol</v>
      </c>
      <c r="E36" s="94" t="s">
        <v>3</v>
      </c>
      <c r="F36" s="94">
        <v>3</v>
      </c>
      <c r="G36" s="561" t="str">
        <f t="shared" si="7"/>
        <v>Emminger</v>
      </c>
      <c r="H36" s="105">
        <v>1</v>
      </c>
      <c r="I36" s="561" t="str">
        <f t="shared" si="8"/>
        <v>Kopeinig</v>
      </c>
      <c r="J36" s="548">
        <v>8</v>
      </c>
      <c r="K36" s="561" t="str">
        <f>+IF(J36="","1-6 Runde 3",IF(COUNTIF($C$4:$C$9,J36)=1,VLOOKUP(J36,$C$4:$I$9,2,FALSE),IF(COUNTIF($Q$4:$Q$9,J36)=1,VLOOKUP(J36,$Q$4:$W$9,2,FALSE),"")))</f>
        <v>Szankovich</v>
      </c>
      <c r="L36" s="94" t="s">
        <v>3</v>
      </c>
      <c r="M36" s="94">
        <v>2</v>
      </c>
      <c r="N36" s="561" t="str">
        <f t="shared" si="10"/>
        <v>Ungerhofer</v>
      </c>
      <c r="O36" s="105">
        <v>6</v>
      </c>
      <c r="P36" s="562" t="str">
        <f t="shared" si="11"/>
        <v>Zellner</v>
      </c>
      <c r="Q36" s="94"/>
      <c r="R36" s="561" t="str">
        <f t="shared" si="12"/>
        <v/>
      </c>
      <c r="S36" s="94" t="s">
        <v>3</v>
      </c>
      <c r="T36" s="94"/>
      <c r="U36" s="561" t="str">
        <f t="shared" si="13"/>
        <v/>
      </c>
      <c r="V36" s="94"/>
      <c r="W36" s="563" t="str">
        <f t="shared" si="14"/>
        <v/>
      </c>
    </row>
    <row r="37" spans="1:23" ht="21" customHeight="1" x14ac:dyDescent="0.25">
      <c r="A37" s="611"/>
      <c r="B37" s="547">
        <v>0.5</v>
      </c>
      <c r="C37" s="94"/>
      <c r="D37" s="561" t="str">
        <f>+IF(C37="","",IF(COUNTIF($C$4:$C$9,C37)=1,VLOOKUP(C37,$C$4:$I$9,2,FALSE),IF(COUNTIF($Q$4:$Q$9,C37)=1,VLOOKUP(C37,$Q$4:$W$9,2,FALSE),"")))</f>
        <v/>
      </c>
      <c r="E37" s="94" t="s">
        <v>3</v>
      </c>
      <c r="F37" s="94"/>
      <c r="G37" s="561" t="str">
        <f t="shared" si="7"/>
        <v/>
      </c>
      <c r="H37" s="105"/>
      <c r="I37" s="561" t="str">
        <f t="shared" si="8"/>
        <v/>
      </c>
      <c r="J37" s="548"/>
      <c r="K37" s="561" t="str">
        <f>+IF(J37="","",IF(COUNTIF($C$4:$C$9,J37)=1,VLOOKUP(J37,$C$4:$I$9,2,FALSE),IF(COUNTIF($Q$4:$Q$9,J37)=1,VLOOKUP(J37,$Q$4:$W$9,2,FALSE),"")))</f>
        <v/>
      </c>
      <c r="L37" s="94" t="s">
        <v>3</v>
      </c>
      <c r="M37" s="94"/>
      <c r="N37" s="561" t="str">
        <f t="shared" si="10"/>
        <v/>
      </c>
      <c r="O37" s="94"/>
      <c r="P37" s="562" t="str">
        <f t="shared" si="11"/>
        <v/>
      </c>
      <c r="Q37" s="94"/>
      <c r="R37" s="561" t="str">
        <f t="shared" si="12"/>
        <v/>
      </c>
      <c r="S37" s="94" t="s">
        <v>3</v>
      </c>
      <c r="T37" s="94"/>
      <c r="U37" s="561" t="str">
        <f t="shared" si="13"/>
        <v/>
      </c>
      <c r="V37" s="94"/>
      <c r="W37" s="563" t="str">
        <f t="shared" si="14"/>
        <v/>
      </c>
    </row>
    <row r="38" spans="1:23" ht="21" customHeight="1" x14ac:dyDescent="0.25">
      <c r="A38" s="611"/>
      <c r="B38" s="547">
        <v>0.51736111111111105</v>
      </c>
      <c r="C38" s="94"/>
      <c r="D38" s="561" t="str">
        <f>+IF(C38="","",IF(COUNTIF($C$4:$C$9,C38)=1,VLOOKUP(C38,$C$4:$I$9,2,FALSE),IF(COUNTIF($Q$4:$Q$9,C38)=1,VLOOKUP(C38,$Q$4:$W$9,2,FALSE),"")))</f>
        <v/>
      </c>
      <c r="E38" s="94" t="s">
        <v>3</v>
      </c>
      <c r="F38" s="94"/>
      <c r="G38" s="561" t="str">
        <f t="shared" si="7"/>
        <v/>
      </c>
      <c r="H38" s="105"/>
      <c r="I38" s="561" t="str">
        <f t="shared" si="8"/>
        <v/>
      </c>
      <c r="J38" s="548"/>
      <c r="K38" s="561" t="str">
        <f>+IF(J38="","",IF(COUNTIF($C$4:$C$9,J38)=1,VLOOKUP(J38,$C$4:$I$9,2,FALSE),IF(COUNTIF($Q$4:$Q$9,J38)=1,VLOOKUP(J38,$Q$4:$W$9,2,FALSE),"")))</f>
        <v/>
      </c>
      <c r="L38" s="94" t="s">
        <v>3</v>
      </c>
      <c r="M38" s="94"/>
      <c r="N38" s="561" t="str">
        <f t="shared" si="10"/>
        <v/>
      </c>
      <c r="O38" s="94"/>
      <c r="P38" s="562" t="str">
        <f t="shared" si="11"/>
        <v/>
      </c>
      <c r="Q38" s="94"/>
      <c r="R38" s="561" t="str">
        <f t="shared" si="12"/>
        <v/>
      </c>
      <c r="S38" s="94" t="s">
        <v>3</v>
      </c>
      <c r="T38" s="94"/>
      <c r="U38" s="561" t="str">
        <f t="shared" si="13"/>
        <v/>
      </c>
      <c r="V38" s="94"/>
      <c r="W38" s="563" t="str">
        <f t="shared" si="14"/>
        <v/>
      </c>
    </row>
    <row r="39" spans="1:23" ht="21" customHeight="1" x14ac:dyDescent="0.25">
      <c r="A39" s="611"/>
      <c r="B39" s="547">
        <v>0.54166666666666663</v>
      </c>
      <c r="C39" s="94"/>
      <c r="D39" s="561" t="str">
        <f>+IF(C39="","",IF(COUNTIF($C$4:$C$9,C39)=1,VLOOKUP(C39,$C$4:$I$9,2,FALSE),IF(COUNTIF($Q$4:$Q$9,C39)=1,VLOOKUP(C39,$Q$4:$W$9,2,FALSE),"")))</f>
        <v/>
      </c>
      <c r="E39" s="94" t="s">
        <v>3</v>
      </c>
      <c r="F39" s="94"/>
      <c r="G39" s="561" t="str">
        <f t="shared" si="7"/>
        <v/>
      </c>
      <c r="H39" s="94"/>
      <c r="I39" s="561" t="str">
        <f t="shared" si="8"/>
        <v/>
      </c>
      <c r="J39" s="548"/>
      <c r="K39" s="561" t="str">
        <f>+IF(J39="","",IF(COUNTIF($C$4:$C$9,J39)=1,VLOOKUP(J39,$C$4:$I$9,2,FALSE),IF(COUNTIF($Q$4:$Q$9,J39)=1,VLOOKUP(J39,$Q$4:$W$9,2,FALSE),"")))</f>
        <v/>
      </c>
      <c r="L39" s="94" t="s">
        <v>3</v>
      </c>
      <c r="M39" s="94"/>
      <c r="N39" s="561" t="str">
        <f t="shared" si="10"/>
        <v/>
      </c>
      <c r="O39" s="105"/>
      <c r="P39" s="562" t="str">
        <f t="shared" si="11"/>
        <v/>
      </c>
      <c r="Q39" s="94"/>
      <c r="R39" s="561" t="str">
        <f t="shared" si="12"/>
        <v/>
      </c>
      <c r="S39" s="94" t="s">
        <v>3</v>
      </c>
      <c r="T39" s="94"/>
      <c r="U39" s="561" t="str">
        <f t="shared" si="13"/>
        <v/>
      </c>
      <c r="V39" s="105"/>
      <c r="W39" s="563" t="str">
        <f t="shared" si="14"/>
        <v/>
      </c>
    </row>
    <row r="40" spans="1:23" ht="21" customHeight="1" x14ac:dyDescent="0.25">
      <c r="A40" s="611"/>
      <c r="B40" s="547">
        <v>0.55902777777777779</v>
      </c>
      <c r="C40" s="94"/>
      <c r="D40" s="561" t="str">
        <f>+IF(C40="","",IF(COUNTIF($C$4:$C$9,C40)=1,VLOOKUP(C40,$C$4:$I$9,2,FALSE),IF(COUNTIF($Q$4:$Q$9,C40)=1,VLOOKUP(C40,$Q$4:$W$9,2,FALSE),"")))</f>
        <v/>
      </c>
      <c r="E40" s="94" t="s">
        <v>3</v>
      </c>
      <c r="F40" s="94"/>
      <c r="G40" s="561" t="str">
        <f t="shared" si="7"/>
        <v/>
      </c>
      <c r="H40" s="105"/>
      <c r="I40" s="561" t="str">
        <f t="shared" si="8"/>
        <v/>
      </c>
      <c r="J40" s="548"/>
      <c r="K40" s="561" t="str">
        <f>+IF(J40="","",IF(COUNTIF($C$4:$C$9,J40)=1,VLOOKUP(J40,$C$4:$I$9,2,FALSE),IF(COUNTIF($Q$4:$Q$9,J40)=1,VLOOKUP(J40,$Q$4:$W$9,2,FALSE),"")))</f>
        <v/>
      </c>
      <c r="L40" s="94" t="s">
        <v>3</v>
      </c>
      <c r="M40" s="94"/>
      <c r="N40" s="561" t="str">
        <f t="shared" si="10"/>
        <v/>
      </c>
      <c r="O40" s="94"/>
      <c r="P40" s="562" t="str">
        <f t="shared" si="11"/>
        <v/>
      </c>
      <c r="Q40" s="94"/>
      <c r="R40" s="561" t="str">
        <f t="shared" si="12"/>
        <v/>
      </c>
      <c r="S40" s="94" t="s">
        <v>3</v>
      </c>
      <c r="T40" s="94"/>
      <c r="U40" s="561" t="str">
        <f t="shared" si="13"/>
        <v/>
      </c>
      <c r="V40" s="105"/>
      <c r="W40" s="563" t="str">
        <f t="shared" si="14"/>
        <v/>
      </c>
    </row>
    <row r="41" spans="1:23" ht="21" customHeight="1" thickBot="1" x14ac:dyDescent="0.3">
      <c r="A41" s="627"/>
      <c r="B41" s="551">
        <v>0.58333333333333337</v>
      </c>
      <c r="C41" s="95"/>
      <c r="D41" s="564" t="str">
        <f>+IF(C41="","",IF(COUNTIF($C$4:$C$9,C41)=1,VLOOKUP(C41,$C$4:$I$9,2,FALSE),IF(COUNTIF($Q$4:$Q$9,C41)=1,VLOOKUP(C41,$Q$4:$W$9,2,FALSE),"")))</f>
        <v/>
      </c>
      <c r="E41" s="95" t="s">
        <v>3</v>
      </c>
      <c r="F41" s="95"/>
      <c r="G41" s="564" t="str">
        <f t="shared" si="7"/>
        <v/>
      </c>
      <c r="H41" s="95"/>
      <c r="I41" s="564" t="str">
        <f t="shared" si="8"/>
        <v/>
      </c>
      <c r="J41" s="552"/>
      <c r="K41" s="564" t="str">
        <f>+IF(J41="","",IF(COUNTIF($C$4:$C$9,J41)=1,VLOOKUP(J41,$C$4:$I$9,2,FALSE),IF(COUNTIF($Q$4:$Q$9,J41)=1,VLOOKUP(J41,$Q$4:$W$9,2,FALSE),"")))</f>
        <v/>
      </c>
      <c r="L41" s="95" t="s">
        <v>3</v>
      </c>
      <c r="M41" s="95"/>
      <c r="N41" s="564" t="str">
        <f t="shared" si="10"/>
        <v/>
      </c>
      <c r="O41" s="95"/>
      <c r="P41" s="565" t="str">
        <f t="shared" si="11"/>
        <v/>
      </c>
      <c r="Q41" s="95"/>
      <c r="R41" s="564" t="str">
        <f t="shared" si="12"/>
        <v/>
      </c>
      <c r="S41" s="95" t="s">
        <v>3</v>
      </c>
      <c r="T41" s="95"/>
      <c r="U41" s="564" t="str">
        <f t="shared" si="13"/>
        <v/>
      </c>
      <c r="V41" s="95"/>
      <c r="W41" s="566" t="str">
        <f t="shared" si="14"/>
        <v/>
      </c>
    </row>
  </sheetData>
  <mergeCells count="52">
    <mergeCell ref="R4:T4"/>
    <mergeCell ref="U4:V4"/>
    <mergeCell ref="A1:W1"/>
    <mergeCell ref="Y1:BJ1"/>
    <mergeCell ref="D3:F3"/>
    <mergeCell ref="G3:H3"/>
    <mergeCell ref="L3:N3"/>
    <mergeCell ref="R3:T3"/>
    <mergeCell ref="U3:V3"/>
    <mergeCell ref="Y3:Z3"/>
    <mergeCell ref="AA3:AC3"/>
    <mergeCell ref="AD3:AF3"/>
    <mergeCell ref="AY3:BA3"/>
    <mergeCell ref="BB3:BD3"/>
    <mergeCell ref="BG3:BI3"/>
    <mergeCell ref="AG3:AI3"/>
    <mergeCell ref="AP3:AR3"/>
    <mergeCell ref="AS3:AU3"/>
    <mergeCell ref="AV3:AX3"/>
    <mergeCell ref="AJ3:AL3"/>
    <mergeCell ref="AM3:AO3"/>
    <mergeCell ref="L5:M5"/>
    <mergeCell ref="R5:T5"/>
    <mergeCell ref="U5:V5"/>
    <mergeCell ref="D6:F6"/>
    <mergeCell ref="G6:H6"/>
    <mergeCell ref="L6:M6"/>
    <mergeCell ref="R6:T6"/>
    <mergeCell ref="U6:V6"/>
    <mergeCell ref="D4:F4"/>
    <mergeCell ref="G4:H4"/>
    <mergeCell ref="L4:M4"/>
    <mergeCell ref="Q11:W11"/>
    <mergeCell ref="D7:F7"/>
    <mergeCell ref="G7:H7"/>
    <mergeCell ref="L7:M7"/>
    <mergeCell ref="R7:T7"/>
    <mergeCell ref="U7:V7"/>
    <mergeCell ref="D8:F8"/>
    <mergeCell ref="G8:H8"/>
    <mergeCell ref="L8:M8"/>
    <mergeCell ref="R8:T8"/>
    <mergeCell ref="U8:V8"/>
    <mergeCell ref="D5:F5"/>
    <mergeCell ref="G5:H5"/>
    <mergeCell ref="A13:A30"/>
    <mergeCell ref="A31:A41"/>
    <mergeCell ref="L9:M9"/>
    <mergeCell ref="A11:A12"/>
    <mergeCell ref="B11:B12"/>
    <mergeCell ref="C11:I11"/>
    <mergeCell ref="J11:P11"/>
  </mergeCells>
  <conditionalFormatting sqref="C13:W41">
    <cfRule type="expression" dxfId="401" priority="2">
      <formula>AND(OR(C13=$L$9,C13=$N$9),AND(NOT(ISBLANK($L$9)),NOT(ISBLANK(C13)),NOT(C13=0)))</formula>
    </cfRule>
    <cfRule type="expression" dxfId="400" priority="3">
      <formula>AND(OR(C13=#REF!,C13=#REF!),AND(NOT(ISBLANK(#REF!)),NOT(ISBLANK(C13)),NOT(C13=0)))</formula>
    </cfRule>
    <cfRule type="expression" dxfId="399" priority="4">
      <formula>AND(OR(C13=$L$8,C13=$N$8),AND(NOT(ISBLANK($L$8)),NOT(ISBLANK(C13)),NOT(C13=0)))</formula>
    </cfRule>
    <cfRule type="expression" dxfId="398" priority="5">
      <formula>AND(OR(C13=$L$7,C13=$N$7),AND(NOT(ISBLANK($L$7)),NOT(ISBLANK(C13)),NOT(C13=0)))</formula>
    </cfRule>
    <cfRule type="expression" dxfId="397" priority="6">
      <formula>AND(OR(C13=$L$6,C13=$N$6),AND(NOT(ISBLANK($L$6)),NOT(ISBLANK(C13)),NOT(C13=0)))</formula>
    </cfRule>
    <cfRule type="expression" dxfId="396" priority="7">
      <formula>AND(OR(C13=$L$5,C13=$N$5),AND(NOT(ISBLANK($L$5)),NOT(ISBLANK(C13)),NOT(C13=0)))</formula>
    </cfRule>
    <cfRule type="expression" dxfId="395" priority="8">
      <formula>AND(OR(C13=$L$4,C13=$N$4),AND(NOT(ISBLANK($L$4)),NOT(ISBLANK(C13)),NOT(C13=0)))</formula>
    </cfRule>
    <cfRule type="cellIs" dxfId="394" priority="9" operator="equal">
      <formula>0</formula>
    </cfRule>
  </conditionalFormatting>
  <conditionalFormatting sqref="N4:N9">
    <cfRule type="cellIs" dxfId="393" priority="1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60" fitToWidth="2" orientation="landscape" r:id="rId1"/>
  <headerFooter>
    <oddFooter>&amp;LSeite &amp;P von &amp;N&amp;RStand: &amp;D &amp;T</oddFooter>
  </headerFooter>
  <colBreaks count="1" manualBreakCount="1">
    <brk id="24" max="4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376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Einsteiger U13 weiblich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576" t="s">
        <v>1</v>
      </c>
      <c r="D3" s="587" t="s">
        <v>10</v>
      </c>
      <c r="E3" s="587"/>
      <c r="F3" s="587"/>
      <c r="G3" s="587" t="s">
        <v>11</v>
      </c>
      <c r="H3" s="587"/>
      <c r="I3" s="576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576" t="s">
        <v>1</v>
      </c>
      <c r="T3" s="587" t="s">
        <v>10</v>
      </c>
      <c r="U3" s="587"/>
      <c r="V3" s="587"/>
      <c r="W3" s="587" t="s">
        <v>11</v>
      </c>
      <c r="X3" s="587"/>
      <c r="Y3" s="576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3</v>
      </c>
      <c r="C4" s="575">
        <v>1</v>
      </c>
      <c r="D4" s="584" t="s">
        <v>751</v>
      </c>
      <c r="E4" s="584"/>
      <c r="F4" s="584"/>
      <c r="G4" s="584" t="s">
        <v>769</v>
      </c>
      <c r="H4" s="584"/>
      <c r="I4" s="575" t="s">
        <v>41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3</v>
      </c>
      <c r="R4" s="111"/>
      <c r="S4" s="575">
        <v>8</v>
      </c>
      <c r="T4" s="584" t="s">
        <v>290</v>
      </c>
      <c r="U4" s="584"/>
      <c r="V4" s="584"/>
      <c r="W4" s="584" t="s">
        <v>286</v>
      </c>
      <c r="X4" s="584"/>
      <c r="Y4" s="575" t="s">
        <v>56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3</v>
      </c>
      <c r="C5" s="575">
        <v>2</v>
      </c>
      <c r="D5" s="584" t="s">
        <v>770</v>
      </c>
      <c r="E5" s="584"/>
      <c r="F5" s="584"/>
      <c r="G5" s="584" t="s">
        <v>244</v>
      </c>
      <c r="H5" s="584"/>
      <c r="I5" s="575" t="s">
        <v>47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3</v>
      </c>
      <c r="R5" s="111"/>
      <c r="S5" s="575">
        <v>9</v>
      </c>
      <c r="T5" s="584" t="s">
        <v>752</v>
      </c>
      <c r="U5" s="584"/>
      <c r="V5" s="584"/>
      <c r="W5" s="584" t="s">
        <v>753</v>
      </c>
      <c r="X5" s="584"/>
      <c r="Y5" s="575" t="s">
        <v>47</v>
      </c>
      <c r="Z5" s="2"/>
      <c r="AA5" s="50"/>
      <c r="AB5" s="597" t="s">
        <v>12</v>
      </c>
      <c r="AC5" s="598"/>
      <c r="AD5" s="599" t="str">
        <f>+IF(AB6="","",MID(AB6,1,4))</f>
        <v>Baue</v>
      </c>
      <c r="AE5" s="592"/>
      <c r="AF5" s="593"/>
      <c r="AG5" s="592" t="str">
        <f>+IF(AB7="","",MID(AB7,1,4))</f>
        <v>Keze</v>
      </c>
      <c r="AH5" s="592"/>
      <c r="AI5" s="593"/>
      <c r="AJ5" s="591" t="str">
        <f>+IF(AB8="","",MID(AB8,1,4))</f>
        <v>Weiß</v>
      </c>
      <c r="AK5" s="592"/>
      <c r="AL5" s="593"/>
      <c r="AM5" s="591" t="str">
        <f>+IF(AB9="","",MID(AB9,1,4))</f>
        <v>Lytv</v>
      </c>
      <c r="AN5" s="592"/>
      <c r="AO5" s="593"/>
      <c r="AP5" s="591" t="str">
        <f>+IF(AB10="","",MID(AB10,1,4))</f>
        <v>Grub</v>
      </c>
      <c r="AQ5" s="592"/>
      <c r="AR5" s="593"/>
      <c r="AS5" s="591" t="str">
        <f>+IF(AB11="","",MID(AB11,1,4))</f>
        <v>Gsta</v>
      </c>
      <c r="AT5" s="592"/>
      <c r="AU5" s="593"/>
      <c r="AV5" s="591" t="str">
        <f>+IF(AB12="","",MID(AB12,1,4))</f>
        <v>Wall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3</v>
      </c>
      <c r="C6" s="575">
        <v>3</v>
      </c>
      <c r="D6" s="584" t="s">
        <v>436</v>
      </c>
      <c r="E6" s="584"/>
      <c r="F6" s="584"/>
      <c r="G6" s="584" t="s">
        <v>771</v>
      </c>
      <c r="H6" s="584"/>
      <c r="I6" s="575" t="s">
        <v>59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3</v>
      </c>
      <c r="R6" s="111"/>
      <c r="S6" s="575">
        <v>10</v>
      </c>
      <c r="T6" s="584" t="s">
        <v>221</v>
      </c>
      <c r="U6" s="584"/>
      <c r="V6" s="584"/>
      <c r="W6" s="584" t="s">
        <v>754</v>
      </c>
      <c r="X6" s="584"/>
      <c r="Y6" s="575" t="s">
        <v>40</v>
      </c>
      <c r="Z6" s="2"/>
      <c r="AA6" s="3" t="str">
        <f>+BD6</f>
        <v/>
      </c>
      <c r="AB6" s="7" t="str">
        <f>+CONCATENATE(D4," ",G4)</f>
        <v>Bauer Aurelie Gabriele</v>
      </c>
      <c r="AC6" s="4" t="str">
        <f>+IF(I4="","",I4)</f>
        <v>OÖTTV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3</v>
      </c>
      <c r="C7" s="575">
        <v>4</v>
      </c>
      <c r="D7" s="584" t="s">
        <v>449</v>
      </c>
      <c r="E7" s="584"/>
      <c r="F7" s="584"/>
      <c r="G7" s="584" t="s">
        <v>450</v>
      </c>
      <c r="H7" s="584"/>
      <c r="I7" s="575" t="s">
        <v>40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3</v>
      </c>
      <c r="R7" s="111"/>
      <c r="S7" s="575">
        <v>11</v>
      </c>
      <c r="T7" s="584" t="s">
        <v>156</v>
      </c>
      <c r="U7" s="584"/>
      <c r="V7" s="584"/>
      <c r="W7" s="584" t="s">
        <v>447</v>
      </c>
      <c r="X7" s="584"/>
      <c r="Y7" s="575" t="s">
        <v>41</v>
      </c>
      <c r="Z7" s="2"/>
      <c r="AA7" s="3" t="str">
        <f t="shared" ref="AA7:AA12" si="7">+BD7</f>
        <v/>
      </c>
      <c r="AB7" s="8" t="str">
        <f t="shared" ref="AB7:AB12" si="8">+CONCATENATE(D5," ",G5)</f>
        <v>Kezei Gabriella</v>
      </c>
      <c r="AC7" s="5" t="str">
        <f t="shared" ref="AC7:AC12" si="9">+IF(I5="","",I5)</f>
        <v>NÖTTV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3</v>
      </c>
      <c r="C8" s="575">
        <v>5</v>
      </c>
      <c r="D8" s="584" t="s">
        <v>215</v>
      </c>
      <c r="E8" s="584"/>
      <c r="F8" s="584"/>
      <c r="G8" s="584" t="s">
        <v>236</v>
      </c>
      <c r="H8" s="584"/>
      <c r="I8" s="575" t="s">
        <v>65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3</v>
      </c>
      <c r="R8" s="111"/>
      <c r="S8" s="575">
        <v>12</v>
      </c>
      <c r="T8" s="584" t="s">
        <v>444</v>
      </c>
      <c r="U8" s="584"/>
      <c r="V8" s="584"/>
      <c r="W8" s="584" t="s">
        <v>772</v>
      </c>
      <c r="X8" s="584"/>
      <c r="Y8" s="575" t="s">
        <v>36</v>
      </c>
      <c r="Z8" s="2"/>
      <c r="AA8" s="3" t="str">
        <f t="shared" si="7"/>
        <v/>
      </c>
      <c r="AB8" s="9" t="str">
        <f t="shared" si="8"/>
        <v>Weiß Fiona Roman</v>
      </c>
      <c r="AC8" s="5" t="str">
        <f t="shared" si="9"/>
        <v>BTTV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3</v>
      </c>
      <c r="C9" s="575">
        <v>6</v>
      </c>
      <c r="D9" s="584" t="s">
        <v>521</v>
      </c>
      <c r="E9" s="584"/>
      <c r="F9" s="584"/>
      <c r="G9" s="584" t="s">
        <v>755</v>
      </c>
      <c r="H9" s="584"/>
      <c r="I9" s="575" t="s">
        <v>44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3</v>
      </c>
      <c r="R9" s="111"/>
      <c r="S9" s="575">
        <v>13</v>
      </c>
      <c r="T9" s="584" t="s">
        <v>233</v>
      </c>
      <c r="U9" s="584"/>
      <c r="V9" s="584"/>
      <c r="W9" s="584" t="s">
        <v>181</v>
      </c>
      <c r="X9" s="584"/>
      <c r="Y9" s="575" t="s">
        <v>59</v>
      </c>
      <c r="Z9" s="2"/>
      <c r="AA9" s="3" t="str">
        <f t="shared" si="7"/>
        <v/>
      </c>
      <c r="AB9" s="9" t="str">
        <f t="shared" si="8"/>
        <v>Lytvyn Mariia</v>
      </c>
      <c r="AC9" s="5" t="str">
        <f t="shared" si="9"/>
        <v>STTTV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3</v>
      </c>
      <c r="C10" s="575">
        <v>7</v>
      </c>
      <c r="D10" s="584" t="s">
        <v>442</v>
      </c>
      <c r="E10" s="584"/>
      <c r="F10" s="584"/>
      <c r="G10" s="584" t="s">
        <v>443</v>
      </c>
      <c r="H10" s="584"/>
      <c r="I10" s="575" t="s">
        <v>36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3</v>
      </c>
      <c r="R10" s="111"/>
      <c r="S10" s="575">
        <v>14</v>
      </c>
      <c r="T10" s="584" t="s">
        <v>339</v>
      </c>
      <c r="U10" s="584"/>
      <c r="V10" s="584"/>
      <c r="W10" s="584" t="s">
        <v>446</v>
      </c>
      <c r="X10" s="584"/>
      <c r="Y10" s="575" t="s">
        <v>47</v>
      </c>
      <c r="Z10" s="2"/>
      <c r="AA10" s="3" t="str">
        <f t="shared" si="7"/>
        <v/>
      </c>
      <c r="AB10" s="9" t="str">
        <f t="shared" si="8"/>
        <v>Gruber Rebecca</v>
      </c>
      <c r="AC10" s="5" t="str">
        <f t="shared" si="9"/>
        <v>TTTV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Gstaltner Katharina</v>
      </c>
      <c r="AC11" s="5" t="str">
        <f t="shared" si="9"/>
        <v>WTTV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39</v>
      </c>
      <c r="C12" s="604"/>
      <c r="D12" s="604"/>
      <c r="E12" s="604"/>
      <c r="F12" s="604"/>
      <c r="G12" s="604"/>
      <c r="H12" s="604"/>
      <c r="I12" s="605"/>
      <c r="J12" s="606">
        <f>+B12+1</f>
        <v>40</v>
      </c>
      <c r="K12" s="607"/>
      <c r="L12" s="607"/>
      <c r="M12" s="607"/>
      <c r="N12" s="607"/>
      <c r="O12" s="607"/>
      <c r="P12" s="607"/>
      <c r="Q12" s="608"/>
      <c r="R12" s="606">
        <f>+J12+1</f>
        <v>41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Wallner Leonie</v>
      </c>
      <c r="AC12" s="6" t="str">
        <f t="shared" si="9"/>
        <v>KTTV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Weiß</v>
      </c>
      <c r="E14" s="76" t="s">
        <v>3</v>
      </c>
      <c r="F14" s="93">
        <v>6</v>
      </c>
      <c r="G14" s="149" t="str">
        <f t="shared" ref="G14:G40" si="11">+IF(F14="","",IF(COUNTIF($C$4:$C$10,F14)=1,VLOOKUP(F14,$C$4:$I$10,2,FALSE),IF(COUNTIF($S$4:$S$10,F14)=1,VLOOKUP(F14,$S$4:$Y$10,2,FALSE),"")))</f>
        <v>Gstaltner</v>
      </c>
      <c r="H14" s="15">
        <v>1</v>
      </c>
      <c r="I14" s="157" t="str">
        <f t="shared" ref="I14:I40" si="12">+IF(H14="","",IF(COUNTIF($C$4:$C$10,H14)=1,VLOOKUP(H14,$C$4:$I$10,2,FALSE),IF(COUNTIF($S$4:$S$10,H14)=1,VLOOKUP(H14,$S$4:$Y$10,2,FALSE),"")))</f>
        <v>Bauer</v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Kezei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Wallner</v>
      </c>
      <c r="P14" s="15">
        <v>8</v>
      </c>
      <c r="Q14" s="162" t="str">
        <f>+IF(P14="","",IF(COUNTIF($C$4:$C$10,P14)=1,VLOOKUP(P14,$C$4:$I$10,2,FALSE),IF(COUNTIF($S$4:$S$10,P14)=1,VLOOKUP(P14,$S$4:$Y$10,2,FALSE),"")))</f>
        <v>Amann</v>
      </c>
      <c r="R14" s="114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Lytvyn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Gruber</v>
      </c>
      <c r="X14" s="15">
        <v>9</v>
      </c>
      <c r="Y14" s="167" t="str">
        <f>+IF(X14="","",IF(COUNTIF($C$4:$C$10,X14)=1,VLOOKUP(X14,$C$4:$I$10,2,FALSE),IF(COUNTIF($S$4:$S$10,X14)=1,VLOOKUP(X14,$S$4:$Y$10,2,FALSE),"")))</f>
        <v>Taborsky</v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11</v>
      </c>
      <c r="D15" s="150" t="str">
        <f t="shared" ref="D15:D31" si="13">+IF(C15="","",IF(COUNTIF($C$4:$C$10,C15)=1,VLOOKUP(C15,$C$4:$I$10,2,FALSE),IF(COUNTIF($S$4:$S$10,C15)=1,VLOOKUP(C15,$S$4:$Y$10,2,FALSE),"")))</f>
        <v>Stüger</v>
      </c>
      <c r="E15" s="70" t="s">
        <v>3</v>
      </c>
      <c r="F15" s="94">
        <v>12</v>
      </c>
      <c r="G15" s="150" t="str">
        <f t="shared" si="11"/>
        <v>Wohlfahrt</v>
      </c>
      <c r="H15" s="29">
        <v>6</v>
      </c>
      <c r="I15" s="158" t="str">
        <f t="shared" si="12"/>
        <v>Gstaltner</v>
      </c>
      <c r="J15" s="115">
        <f t="shared" ref="J15:J37" si="14">+B15</f>
        <v>0.55902777777777779</v>
      </c>
      <c r="K15" s="105">
        <v>10</v>
      </c>
      <c r="L15" s="161" t="str">
        <f t="shared" ref="L15:L31" si="15">+IF(K15="","",IF(COUNTIF($C$4:$C$10,K15)=1,VLOOKUP(K15,$C$4:$I$10,2,FALSE),IF(COUNTIF($S$4:$S$10,K15)=1,VLOOKUP(K15,$S$4:$Y$10,2,FALSE),"")))</f>
        <v>Alexandru</v>
      </c>
      <c r="M15" s="104" t="s">
        <v>3</v>
      </c>
      <c r="N15" s="105">
        <v>13</v>
      </c>
      <c r="O15" s="161" t="str">
        <f t="shared" ref="O15:O40" si="16">+IF(N15="","",IF(COUNTIF($C$4:$C$10,N15)=1,VLOOKUP(N15,$C$4:$I$10,2,FALSE),IF(COUNTIF($S$4:$S$10,N15)=1,VLOOKUP(N15,$S$4:$Y$10,2,FALSE),"")))</f>
        <v>Fuchs</v>
      </c>
      <c r="P15" s="29">
        <v>8</v>
      </c>
      <c r="Q15" s="163" t="str">
        <f t="shared" ref="Q15:Q40" si="17">+IF(P15="","",IF(COUNTIF($C$4:$C$10,P15)=1,VLOOKUP(P15,$C$4:$I$10,2,FALSE),IF(COUNTIF($S$4:$S$10,P15)=1,VLOOKUP(P15,$S$4:$Y$10,2,FALSE),"")))</f>
        <v>Amann</v>
      </c>
      <c r="R15" s="115">
        <f t="shared" ref="R15:R31" si="18">+B15</f>
        <v>0.55902777777777779</v>
      </c>
      <c r="S15" s="105">
        <v>9</v>
      </c>
      <c r="T15" s="161" t="str">
        <f t="shared" ref="T15:T31" si="19">+IF(S15="","",IF(COUNTIF($C$4:$C$10,S15)=1,VLOOKUP(S15,$C$4:$I$10,2,FALSE),IF(COUNTIF($S$4:$S$10,S15)=1,VLOOKUP(S15,$S$4:$Y$10,2,FALSE),"")))</f>
        <v>Taborsky</v>
      </c>
      <c r="U15" s="104" t="s">
        <v>3</v>
      </c>
      <c r="V15" s="105">
        <v>14</v>
      </c>
      <c r="W15" s="161" t="str">
        <f t="shared" ref="W15:W31" si="20">+IF(V15="","",IF(COUNTIF($C$4:$C$10,V15)=1,VLOOKUP(V15,$C$4:$I$10,2,FALSE),IF(COUNTIF($S$4:$S$10,V15)=1,VLOOKUP(V15,$S$4:$Y$10,2,FALSE),"")))</f>
        <v>Skerbinz</v>
      </c>
      <c r="X15" s="29">
        <v>5</v>
      </c>
      <c r="Y15" s="146" t="str">
        <f t="shared" ref="Y15:Y31" si="21">+IF(X15="","",IF(COUNTIF($C$4:$C$10,X15)=1,VLOOKUP(X15,$C$4:$I$10,2,FALSE),IF(COUNTIF($S$4:$S$10,X15)=1,VLOOKUP(X15,$S$4:$Y$10,2,FALSE),"")))</f>
        <v>Gruber</v>
      </c>
      <c r="AB15" s="613" t="s">
        <v>13</v>
      </c>
      <c r="AC15" s="614"/>
      <c r="AD15" s="599" t="str">
        <f>+IF(AB16="","",MID(AB16,1,4))</f>
        <v>Aman</v>
      </c>
      <c r="AE15" s="592"/>
      <c r="AF15" s="593"/>
      <c r="AG15" s="592" t="str">
        <f>+IF(AB17="","",MID(AB17,1,4))</f>
        <v>Tabo</v>
      </c>
      <c r="AH15" s="592"/>
      <c r="AI15" s="593"/>
      <c r="AJ15" s="591" t="str">
        <f>+IF(AB18="","",MID(AB18,1,4))</f>
        <v>Alex</v>
      </c>
      <c r="AK15" s="592"/>
      <c r="AL15" s="593"/>
      <c r="AM15" s="591" t="str">
        <f>+IF(AB19="","",MID(AB19,1,4))</f>
        <v>Stüg</v>
      </c>
      <c r="AN15" s="592"/>
      <c r="AO15" s="593"/>
      <c r="AP15" s="591" t="str">
        <f>+IF(AB20="","",MID(AB20,1,4))</f>
        <v>Wohl</v>
      </c>
      <c r="AQ15" s="592"/>
      <c r="AR15" s="593"/>
      <c r="AS15" s="591" t="str">
        <f>+IF(AB21="","",MID(AB21,1,4))</f>
        <v>Fuch</v>
      </c>
      <c r="AT15" s="592"/>
      <c r="AU15" s="593"/>
      <c r="AV15" s="591" t="str">
        <f>+IF(AB22="","",MID(AB22,1,4))</f>
        <v>Sker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Gstaltner</v>
      </c>
      <c r="E16" s="70" t="s">
        <v>3</v>
      </c>
      <c r="F16" s="94">
        <v>4</v>
      </c>
      <c r="G16" s="150" t="str">
        <f t="shared" si="11"/>
        <v>Lytvyn</v>
      </c>
      <c r="H16" s="29">
        <v>12</v>
      </c>
      <c r="I16" s="158" t="str">
        <f t="shared" si="12"/>
        <v>Wohlfahrt</v>
      </c>
      <c r="J16" s="115">
        <f t="shared" si="14"/>
        <v>0.57638888888888895</v>
      </c>
      <c r="K16" s="105">
        <v>7</v>
      </c>
      <c r="L16" s="161" t="str">
        <f t="shared" si="15"/>
        <v>Wallner</v>
      </c>
      <c r="M16" s="104" t="s">
        <v>3</v>
      </c>
      <c r="N16" s="105">
        <v>3</v>
      </c>
      <c r="O16" s="161" t="str">
        <f t="shared" si="16"/>
        <v>Weiß</v>
      </c>
      <c r="P16" s="29">
        <v>10</v>
      </c>
      <c r="Q16" s="163" t="str">
        <f t="shared" si="17"/>
        <v>Alexandru</v>
      </c>
      <c r="R16" s="115">
        <f t="shared" si="18"/>
        <v>0.57638888888888895</v>
      </c>
      <c r="S16" s="105">
        <v>1</v>
      </c>
      <c r="T16" s="161" t="str">
        <f t="shared" si="19"/>
        <v>Bauer</v>
      </c>
      <c r="U16" s="104" t="s">
        <v>3</v>
      </c>
      <c r="V16" s="105">
        <v>2</v>
      </c>
      <c r="W16" s="161" t="str">
        <f t="shared" si="20"/>
        <v>Kezei</v>
      </c>
      <c r="X16" s="29">
        <v>5</v>
      </c>
      <c r="Y16" s="146" t="str">
        <f t="shared" si="21"/>
        <v>Gruber</v>
      </c>
      <c r="AA16" s="3" t="str">
        <f>+BD16</f>
        <v/>
      </c>
      <c r="AB16" s="7" t="str">
        <f>+CONCATENATE(T4," ",W4)</f>
        <v>Amann Viola</v>
      </c>
      <c r="AC16" s="4" t="str">
        <f>+IF(Y4="","",Y4)</f>
        <v>VTTV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8</v>
      </c>
      <c r="D17" s="150" t="str">
        <f t="shared" si="13"/>
        <v>Amann</v>
      </c>
      <c r="E17" s="70" t="s">
        <v>3</v>
      </c>
      <c r="F17" s="94">
        <v>9</v>
      </c>
      <c r="G17" s="150" t="str">
        <f t="shared" si="11"/>
        <v>Taborsky</v>
      </c>
      <c r="H17" s="29">
        <v>12</v>
      </c>
      <c r="I17" s="158" t="str">
        <f t="shared" si="12"/>
        <v>Wohlfahrt</v>
      </c>
      <c r="J17" s="115">
        <f t="shared" si="14"/>
        <v>0.59375</v>
      </c>
      <c r="K17" s="105">
        <v>14</v>
      </c>
      <c r="L17" s="161" t="str">
        <f t="shared" si="15"/>
        <v>Skerbinz</v>
      </c>
      <c r="M17" s="104" t="s">
        <v>3</v>
      </c>
      <c r="N17" s="105">
        <v>10</v>
      </c>
      <c r="O17" s="161" t="str">
        <f t="shared" si="16"/>
        <v>Alexandru</v>
      </c>
      <c r="P17" s="29">
        <v>3</v>
      </c>
      <c r="Q17" s="163" t="str">
        <f t="shared" si="17"/>
        <v>Weiß</v>
      </c>
      <c r="R17" s="115">
        <f t="shared" si="18"/>
        <v>0.59375</v>
      </c>
      <c r="S17" s="105">
        <v>13</v>
      </c>
      <c r="T17" s="161" t="str">
        <f t="shared" si="19"/>
        <v>Fuchs</v>
      </c>
      <c r="U17" s="104" t="s">
        <v>3</v>
      </c>
      <c r="V17" s="105">
        <v>11</v>
      </c>
      <c r="W17" s="161" t="str">
        <f t="shared" si="20"/>
        <v>Stüger</v>
      </c>
      <c r="X17" s="29">
        <v>2</v>
      </c>
      <c r="Y17" s="146" t="str">
        <f t="shared" si="21"/>
        <v>Kezei</v>
      </c>
      <c r="AA17" s="3" t="str">
        <f t="shared" ref="AA17:AA22" si="26">+BD17</f>
        <v/>
      </c>
      <c r="AB17" s="8" t="str">
        <f t="shared" ref="AB17:AB22" si="27">+CONCATENATE(T5," ",W5)</f>
        <v>Taborsky Lara</v>
      </c>
      <c r="AC17" s="5" t="str">
        <f t="shared" ref="AC17:AC22" si="28">+IF(Y5="","",Y5)</f>
        <v>NÖTTV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Lytvyn</v>
      </c>
      <c r="E18" s="70" t="s">
        <v>3</v>
      </c>
      <c r="F18" s="94">
        <v>7</v>
      </c>
      <c r="G18" s="150" t="str">
        <f t="shared" si="11"/>
        <v>Wallner</v>
      </c>
      <c r="H18" s="29">
        <v>9</v>
      </c>
      <c r="I18" s="158" t="str">
        <f t="shared" si="12"/>
        <v>Taborsky</v>
      </c>
      <c r="J18" s="115">
        <f t="shared" si="14"/>
        <v>0.61805555555555558</v>
      </c>
      <c r="K18" s="105">
        <v>3</v>
      </c>
      <c r="L18" s="161" t="str">
        <f t="shared" si="15"/>
        <v>Weiß</v>
      </c>
      <c r="M18" s="104" t="s">
        <v>3</v>
      </c>
      <c r="N18" s="105">
        <v>1</v>
      </c>
      <c r="O18" s="161" t="str">
        <f t="shared" si="16"/>
        <v>Bauer</v>
      </c>
      <c r="P18" s="29">
        <v>14</v>
      </c>
      <c r="Q18" s="163" t="str">
        <f t="shared" si="17"/>
        <v>Skerbinz</v>
      </c>
      <c r="R18" s="115">
        <f t="shared" si="18"/>
        <v>0.61805555555555558</v>
      </c>
      <c r="S18" s="105">
        <v>5</v>
      </c>
      <c r="T18" s="161" t="str">
        <f t="shared" si="19"/>
        <v>Gruber</v>
      </c>
      <c r="U18" s="104" t="s">
        <v>3</v>
      </c>
      <c r="V18" s="105">
        <v>6</v>
      </c>
      <c r="W18" s="161" t="str">
        <f t="shared" si="20"/>
        <v>Gstaltner</v>
      </c>
      <c r="X18" s="29">
        <v>2</v>
      </c>
      <c r="Y18" s="146" t="str">
        <f t="shared" si="21"/>
        <v>Kezei</v>
      </c>
      <c r="AA18" s="3" t="str">
        <f t="shared" si="26"/>
        <v/>
      </c>
      <c r="AB18" s="9" t="str">
        <f t="shared" si="27"/>
        <v>Alexandru Dorothea</v>
      </c>
      <c r="AC18" s="5" t="str">
        <f t="shared" si="28"/>
        <v>STTTV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12</v>
      </c>
      <c r="D19" s="150" t="str">
        <f t="shared" si="13"/>
        <v>Wohlfahrt</v>
      </c>
      <c r="E19" s="70" t="s">
        <v>3</v>
      </c>
      <c r="F19" s="94">
        <v>13</v>
      </c>
      <c r="G19" s="150" t="str">
        <f t="shared" si="11"/>
        <v>Fuchs</v>
      </c>
      <c r="H19" s="29">
        <v>9</v>
      </c>
      <c r="I19" s="158" t="str">
        <f t="shared" si="12"/>
        <v>Taborsky</v>
      </c>
      <c r="J19" s="115">
        <f t="shared" si="14"/>
        <v>0.63541666666666663</v>
      </c>
      <c r="K19" s="105">
        <v>11</v>
      </c>
      <c r="L19" s="161" t="str">
        <f t="shared" si="15"/>
        <v>Stüger</v>
      </c>
      <c r="M19" s="104" t="s">
        <v>3</v>
      </c>
      <c r="N19" s="105">
        <v>14</v>
      </c>
      <c r="O19" s="161" t="str">
        <f t="shared" si="16"/>
        <v>Skerbinz</v>
      </c>
      <c r="P19" s="29">
        <v>1</v>
      </c>
      <c r="Q19" s="163" t="str">
        <f t="shared" si="17"/>
        <v>Bauer</v>
      </c>
      <c r="R19" s="115">
        <f t="shared" si="18"/>
        <v>0.63541666666666663</v>
      </c>
      <c r="S19" s="105">
        <v>10</v>
      </c>
      <c r="T19" s="161" t="str">
        <f t="shared" si="19"/>
        <v>Alexandru</v>
      </c>
      <c r="U19" s="104" t="s">
        <v>3</v>
      </c>
      <c r="V19" s="105">
        <v>8</v>
      </c>
      <c r="W19" s="161" t="str">
        <f t="shared" si="20"/>
        <v>Amann</v>
      </c>
      <c r="X19" s="29">
        <v>6</v>
      </c>
      <c r="Y19" s="146" t="str">
        <f t="shared" si="21"/>
        <v>Gstaltner</v>
      </c>
      <c r="AA19" s="3" t="str">
        <f t="shared" si="26"/>
        <v/>
      </c>
      <c r="AB19" s="9" t="str">
        <f t="shared" si="27"/>
        <v>Stüger Jana</v>
      </c>
      <c r="AC19" s="5" t="str">
        <f t="shared" si="28"/>
        <v>OÖTTV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Wallner</v>
      </c>
      <c r="E20" s="70" t="s">
        <v>3</v>
      </c>
      <c r="F20" s="94">
        <v>5</v>
      </c>
      <c r="G20" s="150" t="str">
        <f t="shared" si="11"/>
        <v>Gruber</v>
      </c>
      <c r="H20" s="29">
        <v>13</v>
      </c>
      <c r="I20" s="158" t="str">
        <f t="shared" si="12"/>
        <v>Fuchs</v>
      </c>
      <c r="J20" s="115">
        <f t="shared" si="14"/>
        <v>0.65277777777777779</v>
      </c>
      <c r="K20" s="105">
        <v>1</v>
      </c>
      <c r="L20" s="161" t="str">
        <f t="shared" si="15"/>
        <v>Bauer</v>
      </c>
      <c r="M20" s="104" t="s">
        <v>3</v>
      </c>
      <c r="N20" s="105">
        <v>4</v>
      </c>
      <c r="O20" s="161" t="str">
        <f t="shared" si="16"/>
        <v>Lytvyn</v>
      </c>
      <c r="P20" s="29">
        <v>11</v>
      </c>
      <c r="Q20" s="163" t="str">
        <f t="shared" si="17"/>
        <v>Stüger</v>
      </c>
      <c r="R20" s="115">
        <f t="shared" si="18"/>
        <v>0.65277777777777779</v>
      </c>
      <c r="S20" s="105">
        <v>2</v>
      </c>
      <c r="T20" s="161" t="str">
        <f t="shared" si="19"/>
        <v>Kezei</v>
      </c>
      <c r="U20" s="104" t="s">
        <v>3</v>
      </c>
      <c r="V20" s="105">
        <v>3</v>
      </c>
      <c r="W20" s="161" t="str">
        <f t="shared" si="20"/>
        <v>Weiß</v>
      </c>
      <c r="X20" s="29">
        <v>6</v>
      </c>
      <c r="Y20" s="146" t="str">
        <f t="shared" si="21"/>
        <v>Gstaltner</v>
      </c>
      <c r="AA20" s="3" t="str">
        <f t="shared" si="26"/>
        <v/>
      </c>
      <c r="AB20" s="9" t="str">
        <f t="shared" si="27"/>
        <v>Wohlfahrt Marie Therese</v>
      </c>
      <c r="AC20" s="5" t="str">
        <f t="shared" si="28"/>
        <v>KTTV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9</v>
      </c>
      <c r="D21" s="150" t="str">
        <f t="shared" si="13"/>
        <v>Taborsky</v>
      </c>
      <c r="E21" s="70" t="s">
        <v>3</v>
      </c>
      <c r="F21" s="94">
        <v>10</v>
      </c>
      <c r="G21" s="150" t="str">
        <f t="shared" si="11"/>
        <v>Alexandru</v>
      </c>
      <c r="H21" s="29">
        <v>13</v>
      </c>
      <c r="I21" s="158" t="str">
        <f t="shared" si="12"/>
        <v>Fuchs</v>
      </c>
      <c r="J21" s="115">
        <f t="shared" si="14"/>
        <v>0.67013888888888884</v>
      </c>
      <c r="K21" s="105">
        <v>8</v>
      </c>
      <c r="L21" s="161" t="str">
        <f t="shared" si="15"/>
        <v>Amann</v>
      </c>
      <c r="M21" s="104" t="s">
        <v>3</v>
      </c>
      <c r="N21" s="105">
        <v>11</v>
      </c>
      <c r="O21" s="161" t="str">
        <f t="shared" si="16"/>
        <v>Stüger</v>
      </c>
      <c r="P21" s="29">
        <v>4</v>
      </c>
      <c r="Q21" s="163" t="str">
        <f t="shared" si="17"/>
        <v>Lytvyn</v>
      </c>
      <c r="R21" s="115">
        <f t="shared" si="18"/>
        <v>0.67013888888888884</v>
      </c>
      <c r="S21" s="105">
        <v>14</v>
      </c>
      <c r="T21" s="161" t="str">
        <f t="shared" si="19"/>
        <v>Skerbinz</v>
      </c>
      <c r="U21" s="104" t="s">
        <v>3</v>
      </c>
      <c r="V21" s="105">
        <v>12</v>
      </c>
      <c r="W21" s="161" t="str">
        <f t="shared" si="20"/>
        <v>Wohlfahrt</v>
      </c>
      <c r="X21" s="29">
        <v>3</v>
      </c>
      <c r="Y21" s="146" t="str">
        <f t="shared" si="21"/>
        <v>Weiß</v>
      </c>
      <c r="AA21" s="3" t="str">
        <f t="shared" si="26"/>
        <v/>
      </c>
      <c r="AB21" s="9" t="str">
        <f t="shared" si="27"/>
        <v>Fuchs Elina</v>
      </c>
      <c r="AC21" s="5" t="str">
        <f t="shared" si="28"/>
        <v>BTTV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Gruber</v>
      </c>
      <c r="E22" s="70" t="s">
        <v>3</v>
      </c>
      <c r="F22" s="94">
        <v>1</v>
      </c>
      <c r="G22" s="150" t="str">
        <f t="shared" si="11"/>
        <v>Bauer</v>
      </c>
      <c r="H22" s="29">
        <v>10</v>
      </c>
      <c r="I22" s="158" t="str">
        <f t="shared" si="12"/>
        <v>Alexandru</v>
      </c>
      <c r="J22" s="115">
        <f t="shared" si="14"/>
        <v>0.69444444444444453</v>
      </c>
      <c r="K22" s="105">
        <v>4</v>
      </c>
      <c r="L22" s="161" t="str">
        <f t="shared" si="15"/>
        <v>Lytvyn</v>
      </c>
      <c r="M22" s="104" t="s">
        <v>3</v>
      </c>
      <c r="N22" s="105">
        <v>2</v>
      </c>
      <c r="O22" s="161" t="str">
        <f t="shared" si="16"/>
        <v>Kezei</v>
      </c>
      <c r="P22" s="29">
        <v>8</v>
      </c>
      <c r="Q22" s="163" t="str">
        <f t="shared" si="17"/>
        <v>Amann</v>
      </c>
      <c r="R22" s="115">
        <f t="shared" si="18"/>
        <v>0.69444444444444453</v>
      </c>
      <c r="S22" s="105">
        <v>6</v>
      </c>
      <c r="T22" s="161" t="str">
        <f t="shared" si="19"/>
        <v>Gstaltner</v>
      </c>
      <c r="U22" s="104" t="s">
        <v>3</v>
      </c>
      <c r="V22" s="105">
        <v>7</v>
      </c>
      <c r="W22" s="161" t="str">
        <f t="shared" si="20"/>
        <v>Wallner</v>
      </c>
      <c r="X22" s="29">
        <v>3</v>
      </c>
      <c r="Y22" s="146" t="str">
        <f t="shared" si="21"/>
        <v>Weiß</v>
      </c>
      <c r="AA22" s="3" t="str">
        <f t="shared" si="26"/>
        <v/>
      </c>
      <c r="AB22" s="10" t="str">
        <f t="shared" si="27"/>
        <v>Skerbinz Nina</v>
      </c>
      <c r="AC22" s="6" t="str">
        <f t="shared" si="28"/>
        <v>NÖTTV</v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13</v>
      </c>
      <c r="D23" s="150" t="str">
        <f t="shared" si="13"/>
        <v>Fuchs</v>
      </c>
      <c r="E23" s="70" t="s">
        <v>3</v>
      </c>
      <c r="F23" s="94">
        <v>14</v>
      </c>
      <c r="G23" s="150" t="str">
        <f t="shared" si="11"/>
        <v>Skerbinz</v>
      </c>
      <c r="H23" s="29">
        <v>10</v>
      </c>
      <c r="I23" s="158" t="str">
        <f t="shared" si="12"/>
        <v>Alexandru</v>
      </c>
      <c r="J23" s="115">
        <f t="shared" si="14"/>
        <v>0.71180555555555547</v>
      </c>
      <c r="K23" s="105">
        <v>12</v>
      </c>
      <c r="L23" s="161" t="str">
        <f t="shared" si="15"/>
        <v>Wohlfahrt</v>
      </c>
      <c r="M23" s="104" t="s">
        <v>3</v>
      </c>
      <c r="N23" s="105">
        <v>8</v>
      </c>
      <c r="O23" s="161" t="str">
        <f t="shared" si="16"/>
        <v>Amann</v>
      </c>
      <c r="P23" s="29">
        <v>2</v>
      </c>
      <c r="Q23" s="163" t="str">
        <f t="shared" si="17"/>
        <v>Kezei</v>
      </c>
      <c r="R23" s="115">
        <f t="shared" si="18"/>
        <v>0.71180555555555547</v>
      </c>
      <c r="S23" s="105">
        <v>11</v>
      </c>
      <c r="T23" s="161" t="str">
        <f t="shared" si="19"/>
        <v>Stüger</v>
      </c>
      <c r="U23" s="104" t="s">
        <v>3</v>
      </c>
      <c r="V23" s="105">
        <v>9</v>
      </c>
      <c r="W23" s="161" t="str">
        <f t="shared" si="20"/>
        <v>Taborsky</v>
      </c>
      <c r="X23" s="29">
        <v>7</v>
      </c>
      <c r="Y23" s="146" t="str">
        <f t="shared" si="21"/>
        <v>Wallner</v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Bauer</v>
      </c>
      <c r="E24" s="70" t="s">
        <v>3</v>
      </c>
      <c r="F24" s="94">
        <v>6</v>
      </c>
      <c r="G24" s="150" t="str">
        <f t="shared" si="11"/>
        <v>Gstaltner</v>
      </c>
      <c r="H24" s="29">
        <v>14</v>
      </c>
      <c r="I24" s="158" t="str">
        <f t="shared" si="12"/>
        <v>Skerbinz</v>
      </c>
      <c r="J24" s="115">
        <f t="shared" si="14"/>
        <v>0.72916666666666663</v>
      </c>
      <c r="K24" s="105">
        <v>2</v>
      </c>
      <c r="L24" s="161" t="str">
        <f t="shared" si="15"/>
        <v>Kezei</v>
      </c>
      <c r="M24" s="104" t="s">
        <v>3</v>
      </c>
      <c r="N24" s="105">
        <v>5</v>
      </c>
      <c r="O24" s="161" t="str">
        <f t="shared" si="16"/>
        <v>Gruber</v>
      </c>
      <c r="P24" s="29">
        <v>12</v>
      </c>
      <c r="Q24" s="163" t="str">
        <f t="shared" si="17"/>
        <v>Wohlfahrt</v>
      </c>
      <c r="R24" s="115">
        <f t="shared" si="18"/>
        <v>0.72916666666666663</v>
      </c>
      <c r="S24" s="105">
        <v>3</v>
      </c>
      <c r="T24" s="161" t="str">
        <f t="shared" si="19"/>
        <v>Weiß</v>
      </c>
      <c r="U24" s="104" t="s">
        <v>3</v>
      </c>
      <c r="V24" s="105">
        <v>4</v>
      </c>
      <c r="W24" s="161" t="str">
        <f t="shared" si="20"/>
        <v>Lytvyn</v>
      </c>
      <c r="X24" s="29">
        <v>7</v>
      </c>
      <c r="Y24" s="146" t="str">
        <f t="shared" si="21"/>
        <v>Wallner</v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0.74652777777777779</v>
      </c>
      <c r="C25" s="94">
        <v>10</v>
      </c>
      <c r="D25" s="150" t="str">
        <f t="shared" si="13"/>
        <v>Alexandru</v>
      </c>
      <c r="E25" s="70" t="s">
        <v>3</v>
      </c>
      <c r="F25" s="94">
        <v>11</v>
      </c>
      <c r="G25" s="150" t="str">
        <f t="shared" si="11"/>
        <v>Stüger</v>
      </c>
      <c r="H25" s="29">
        <v>14</v>
      </c>
      <c r="I25" s="158" t="str">
        <f t="shared" si="12"/>
        <v>Skerbinz</v>
      </c>
      <c r="J25" s="115">
        <f t="shared" si="14"/>
        <v>0.74652777777777779</v>
      </c>
      <c r="K25" s="105">
        <v>8</v>
      </c>
      <c r="L25" s="161" t="str">
        <f t="shared" si="15"/>
        <v>Amann</v>
      </c>
      <c r="M25" s="104" t="s">
        <v>3</v>
      </c>
      <c r="N25" s="105">
        <v>13</v>
      </c>
      <c r="O25" s="161" t="str">
        <f t="shared" si="16"/>
        <v>Fuchs</v>
      </c>
      <c r="P25" s="29">
        <v>5</v>
      </c>
      <c r="Q25" s="163" t="str">
        <f t="shared" si="17"/>
        <v>Gruber</v>
      </c>
      <c r="R25" s="115">
        <f t="shared" si="18"/>
        <v>0.74652777777777779</v>
      </c>
      <c r="S25" s="105">
        <v>9</v>
      </c>
      <c r="T25" s="161" t="str">
        <f t="shared" si="19"/>
        <v>Taborsky</v>
      </c>
      <c r="U25" s="104" t="s">
        <v>3</v>
      </c>
      <c r="V25" s="105">
        <v>12</v>
      </c>
      <c r="W25" s="161" t="str">
        <f t="shared" si="20"/>
        <v>Wohlfahrt</v>
      </c>
      <c r="X25" s="29">
        <v>4</v>
      </c>
      <c r="Y25" s="146" t="str">
        <f t="shared" si="21"/>
        <v>Lytvyn</v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0.77083333333333337</v>
      </c>
      <c r="C26" s="94">
        <v>6</v>
      </c>
      <c r="D26" s="150" t="str">
        <f t="shared" si="13"/>
        <v>Gstaltner</v>
      </c>
      <c r="E26" s="70" t="s">
        <v>3</v>
      </c>
      <c r="F26" s="94">
        <v>2</v>
      </c>
      <c r="G26" s="150" t="str">
        <f t="shared" si="11"/>
        <v>Kezei</v>
      </c>
      <c r="H26" s="29">
        <v>11</v>
      </c>
      <c r="I26" s="158" t="str">
        <f t="shared" si="12"/>
        <v>Stüger</v>
      </c>
      <c r="J26" s="115">
        <f t="shared" si="14"/>
        <v>0.77083333333333337</v>
      </c>
      <c r="K26" s="105">
        <v>5</v>
      </c>
      <c r="L26" s="161" t="str">
        <f t="shared" si="15"/>
        <v>Gruber</v>
      </c>
      <c r="M26" s="104" t="s">
        <v>3</v>
      </c>
      <c r="N26" s="105">
        <v>3</v>
      </c>
      <c r="O26" s="161" t="str">
        <f t="shared" si="16"/>
        <v>Weiß</v>
      </c>
      <c r="P26" s="29">
        <v>13</v>
      </c>
      <c r="Q26" s="163" t="str">
        <f t="shared" si="17"/>
        <v>Fuchs</v>
      </c>
      <c r="R26" s="115">
        <f t="shared" si="18"/>
        <v>0.77083333333333337</v>
      </c>
      <c r="S26" s="105">
        <v>7</v>
      </c>
      <c r="T26" s="161" t="str">
        <f t="shared" si="19"/>
        <v>Wallner</v>
      </c>
      <c r="U26" s="104" t="s">
        <v>3</v>
      </c>
      <c r="V26" s="105">
        <v>1</v>
      </c>
      <c r="W26" s="161" t="str">
        <f t="shared" si="20"/>
        <v>Bauer</v>
      </c>
      <c r="X26" s="29">
        <v>4</v>
      </c>
      <c r="Y26" s="146" t="str">
        <f t="shared" si="21"/>
        <v>Lytvyn</v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>
        <v>0.78819444444444453</v>
      </c>
      <c r="C27" s="94">
        <v>12</v>
      </c>
      <c r="D27" s="150" t="str">
        <f t="shared" si="13"/>
        <v>Wohlfahrt</v>
      </c>
      <c r="E27" s="70" t="s">
        <v>3</v>
      </c>
      <c r="F27" s="94">
        <v>10</v>
      </c>
      <c r="G27" s="150" t="str">
        <f t="shared" si="11"/>
        <v>Alexandru</v>
      </c>
      <c r="H27" s="29">
        <v>11</v>
      </c>
      <c r="I27" s="158" t="str">
        <f t="shared" si="12"/>
        <v>Stüger</v>
      </c>
      <c r="J27" s="115">
        <f t="shared" si="14"/>
        <v>0.78819444444444453</v>
      </c>
      <c r="K27" s="105">
        <v>13</v>
      </c>
      <c r="L27" s="161" t="str">
        <f t="shared" si="15"/>
        <v>Fuchs</v>
      </c>
      <c r="M27" s="104" t="s">
        <v>3</v>
      </c>
      <c r="N27" s="105">
        <v>9</v>
      </c>
      <c r="O27" s="161" t="str">
        <f t="shared" si="16"/>
        <v>Taborsky</v>
      </c>
      <c r="P27" s="29">
        <v>7</v>
      </c>
      <c r="Q27" s="163" t="str">
        <f t="shared" si="17"/>
        <v>Wallner</v>
      </c>
      <c r="R27" s="115">
        <f t="shared" si="18"/>
        <v>0.78819444444444453</v>
      </c>
      <c r="S27" s="105">
        <v>14</v>
      </c>
      <c r="T27" s="161" t="str">
        <f t="shared" si="19"/>
        <v>Skerbinz</v>
      </c>
      <c r="U27" s="104" t="s">
        <v>3</v>
      </c>
      <c r="V27" s="105">
        <v>8</v>
      </c>
      <c r="W27" s="161" t="str">
        <f t="shared" si="20"/>
        <v>Amann</v>
      </c>
      <c r="X27" s="29">
        <v>1</v>
      </c>
      <c r="Y27" s="146" t="str">
        <f t="shared" si="21"/>
        <v>Bauer</v>
      </c>
      <c r="AB27" s="621" t="s">
        <v>28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>
        <v>0.80555555555555547</v>
      </c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14"/>
        <v>0.80555555555555547</v>
      </c>
      <c r="K28" s="94"/>
      <c r="L28" s="150" t="str">
        <f t="shared" si="15"/>
        <v/>
      </c>
      <c r="M28" s="70" t="s">
        <v>3</v>
      </c>
      <c r="N28" s="94"/>
      <c r="O28" s="150" t="str">
        <f t="shared" si="16"/>
        <v/>
      </c>
      <c r="P28" s="106"/>
      <c r="Q28" s="156" t="str">
        <f t="shared" si="17"/>
        <v/>
      </c>
      <c r="R28" s="115">
        <f t="shared" si="18"/>
        <v>0.80555555555555547</v>
      </c>
      <c r="S28" s="94"/>
      <c r="T28" s="150" t="str">
        <f t="shared" si="19"/>
        <v/>
      </c>
      <c r="U28" s="70" t="s">
        <v>3</v>
      </c>
      <c r="V28" s="94"/>
      <c r="W28" s="150" t="str">
        <f t="shared" si="20"/>
        <v/>
      </c>
      <c r="X28" s="106"/>
      <c r="Y28" s="146" t="str">
        <f t="shared" si="21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14"/>
        <v>0</v>
      </c>
      <c r="K29" s="94"/>
      <c r="L29" s="150" t="str">
        <f t="shared" si="15"/>
        <v/>
      </c>
      <c r="M29" s="70" t="s">
        <v>3</v>
      </c>
      <c r="N29" s="94"/>
      <c r="O29" s="150" t="str">
        <f t="shared" si="16"/>
        <v/>
      </c>
      <c r="P29" s="106"/>
      <c r="Q29" s="156" t="str">
        <f t="shared" si="17"/>
        <v/>
      </c>
      <c r="R29" s="115">
        <f t="shared" si="18"/>
        <v>0</v>
      </c>
      <c r="S29" s="94"/>
      <c r="T29" s="150" t="str">
        <f t="shared" si="19"/>
        <v/>
      </c>
      <c r="U29" s="70" t="s">
        <v>3</v>
      </c>
      <c r="V29" s="94"/>
      <c r="W29" s="150" t="str">
        <f t="shared" si="20"/>
        <v/>
      </c>
      <c r="X29" s="106"/>
      <c r="Y29" s="146" t="str">
        <f t="shared" si="21"/>
        <v/>
      </c>
      <c r="AB29" s="622" t="str">
        <f>+AB27</f>
        <v>Platz 9-14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591" t="str">
        <f>+IF(AB35="","",MID(AB35,1,4))</f>
        <v>7. V</v>
      </c>
      <c r="AT29" s="592"/>
      <c r="AU29" s="593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14"/>
        <v>0</v>
      </c>
      <c r="K30" s="94"/>
      <c r="L30" s="150" t="str">
        <f t="shared" si="15"/>
        <v/>
      </c>
      <c r="M30" s="70" t="s">
        <v>3</v>
      </c>
      <c r="N30" s="94"/>
      <c r="O30" s="150" t="str">
        <f t="shared" si="16"/>
        <v/>
      </c>
      <c r="P30" s="106"/>
      <c r="Q30" s="156" t="str">
        <f t="shared" si="17"/>
        <v/>
      </c>
      <c r="R30" s="115">
        <f t="shared" si="18"/>
        <v>0</v>
      </c>
      <c r="S30" s="94"/>
      <c r="T30" s="150" t="str">
        <f t="shared" si="19"/>
        <v/>
      </c>
      <c r="U30" s="70" t="s">
        <v>3</v>
      </c>
      <c r="V30" s="94"/>
      <c r="W30" s="150" t="str">
        <f t="shared" si="20"/>
        <v/>
      </c>
      <c r="X30" s="106"/>
      <c r="Y30" s="146" t="str">
        <f t="shared" si="21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107"/>
      <c r="I31" s="155" t="str">
        <f t="shared" si="12"/>
        <v/>
      </c>
      <c r="J31" s="116">
        <f t="shared" si="14"/>
        <v>0</v>
      </c>
      <c r="K31" s="95"/>
      <c r="L31" s="151" t="str">
        <f t="shared" si="15"/>
        <v/>
      </c>
      <c r="M31" s="71" t="s">
        <v>3</v>
      </c>
      <c r="N31" s="95"/>
      <c r="O31" s="151" t="str">
        <f t="shared" si="16"/>
        <v/>
      </c>
      <c r="P31" s="107"/>
      <c r="Q31" s="159" t="str">
        <f t="shared" si="17"/>
        <v/>
      </c>
      <c r="R31" s="116">
        <f t="shared" si="18"/>
        <v>0</v>
      </c>
      <c r="S31" s="95"/>
      <c r="T31" s="151" t="str">
        <f t="shared" si="19"/>
        <v/>
      </c>
      <c r="U31" s="71" t="s">
        <v>3</v>
      </c>
      <c r="V31" s="95"/>
      <c r="W31" s="151" t="str">
        <f t="shared" si="20"/>
        <v/>
      </c>
      <c r="X31" s="107"/>
      <c r="Y31" s="148" t="str">
        <f t="shared" si="21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s="124" customFormat="1" ht="21.2" customHeight="1" x14ac:dyDescent="0.25">
      <c r="A32" s="629" t="s">
        <v>8</v>
      </c>
      <c r="B32" s="120">
        <v>0.375</v>
      </c>
      <c r="C32" s="121"/>
      <c r="D32" s="169" t="str">
        <f>+IF(C32="",$BI$11,IF(COUNTIF($C$4:$C$11,C32)=1,VLOOKUP(C32,$C$4:$I$11,2,FALSE),IF(COUNTIF($S$4:$S$11,C32)=1,VLOOKUP(C32,$S$4:$Y$11,2,FALSE),"")))</f>
        <v>3. Vorrunde A</v>
      </c>
      <c r="E32" s="122" t="s">
        <v>3</v>
      </c>
      <c r="F32" s="122"/>
      <c r="G32" s="169" t="str">
        <f>+IF(F32="",$BI$13,IF(COUNTIF($C$4:$C$11,F32)=1,VLOOKUP(F32,$C$4:$I$11,2,FALSE),IF(COUNTIF($S$4:$S$11,F32)=1,VLOOKUP(F32,$S$4:$Y$11,2,FALSE),"")))</f>
        <v>2. Vorrunde B</v>
      </c>
      <c r="H32" s="122"/>
      <c r="I32" s="169" t="str">
        <f>+IF(H32="",$BI$9,IF(COUNTIF($C$4:$C$10,H32)=1,VLOOKUP(H32,$C$4:$I$10,2,FALSE),IF(COUNTIF($S$4:$S$10,H32)=1,VLOOKUP(H32,$S$4:$Y$10,2,FALSE),"")))</f>
        <v>4. Vorrunde B</v>
      </c>
      <c r="J32" s="123">
        <f t="shared" si="14"/>
        <v>0.375</v>
      </c>
      <c r="K32" s="122"/>
      <c r="L32" s="169" t="str">
        <f>+IF(K32="",$BI$15,IF(COUNTIF($C$4:$C$11,K32)=1,VLOOKUP(K32,$C$4:$I$11,2,FALSE),IF(COUNTIF($S$4:$S$11,K32)=1,VLOOKUP(K32,$S$4:$Y$11,2,FALSE),"")))</f>
        <v>2. Vorrunde A</v>
      </c>
      <c r="M32" s="122" t="s">
        <v>3</v>
      </c>
      <c r="N32" s="122"/>
      <c r="O32" s="169" t="str">
        <f>+IF(N32="",$BI$17,IF(COUNTIF($C$4:$C$11,N32)=1,VLOOKUP(N32,$C$4:$I$11,2,FALSE),IF(COUNTIF($S$4:$S$11,N32)=1,VLOOKUP(N32,$S$4:$Y$11,2,FALSE),"")))</f>
        <v>3. Vorrunde B</v>
      </c>
      <c r="P32" s="122"/>
      <c r="Q32" s="173" t="str">
        <f>+IF(P32="",$BI$19,IF(COUNTIF($C$4:$C$10,P32)=1,VLOOKUP(P32,$C$4:$I$10,2,FALSE),IF(COUNTIF($S$4:$S$10,P32)=1,VLOOKUP(P32,$S$4:$Y$10,2,FALSE),"")))</f>
        <v>4. Vorrunde A</v>
      </c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7.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6. Vorrunde B</v>
      </c>
      <c r="X32" s="122"/>
      <c r="Y32" s="177" t="str">
        <f>+IF(X32="",$AB$35,IF(COUNTIF($C$4:$C$10,X32)=1,VLOOKUP(X32,$C$4:$I$10,2,FALSE),IF(COUNTIF($S$4:$S$10,X32)=1,VLOOKUP(X32,$S$4:$Y$10,2,FALSE),"")))</f>
        <v>7. Vorrunde B</v>
      </c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125"/>
      <c r="AW32" s="126" t="s">
        <v>15</v>
      </c>
      <c r="AX32" s="127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s="124" customFormat="1" ht="21.2" customHeight="1" x14ac:dyDescent="0.25">
      <c r="A33" s="630"/>
      <c r="B33" s="128">
        <v>0.3923611111111111</v>
      </c>
      <c r="C33" s="106"/>
      <c r="D33" s="170" t="str">
        <f>+IF(K31="",$BI$7,IF(COUNTIF($C$4:$C$10,K31)=1,VLOOKUP(K31,$C$4:$I$10,2,FALSE),IF(COUNTIF($S$4:$S$10,K31)=1,VLOOKUP(K31,$S$4:$Y$10,2,FALSE),"")))</f>
        <v>1. Vorrunde A</v>
      </c>
      <c r="E33" s="106" t="s">
        <v>3</v>
      </c>
      <c r="F33" s="106"/>
      <c r="G33" s="170" t="str">
        <f>+IF(F33="",$BI$9,IF(COUNTIF($C$4:$C$10,F33)=1,VLOOKUP(F33,$C$4:$I$10,2,FALSE),IF(COUNTIF($S$4:$S$10,F33)=1,VLOOKUP(F33,$S$4:$Y$10,2,FALSE),"")))</f>
        <v>4. Vorrunde B</v>
      </c>
      <c r="H33" s="106"/>
      <c r="I33" s="170" t="str">
        <f>+IF(H33="",$BI$11,IF(COUNTIF($C$4:$C$10,H33)=1,VLOOKUP(H33,$C$4:$I$10,2,FALSE),IF(COUNTIF($S$4:$S$10,H33)=1,VLOOKUP(H33,$S$4:$Y$10,2,FALSE),"")))</f>
        <v>3. Vorrunde A</v>
      </c>
      <c r="J33" s="129">
        <f t="shared" si="14"/>
        <v>0.3923611111111111</v>
      </c>
      <c r="K33" s="106"/>
      <c r="L33" s="170" t="str">
        <f>+IF(C31="",$BI$19,IF(COUNTIF($C$4:$C$10,C31)=1,VLOOKUP(C31,$C$4:$I$10,2,FALSE),IF(COUNTIF($S$4:$S$10,C31)=1,VLOOKUP(C31,$S$4:$Y$10,2,FALSE),"")))</f>
        <v>4. Vorrunde A</v>
      </c>
      <c r="M33" s="106" t="s">
        <v>3</v>
      </c>
      <c r="N33" s="106"/>
      <c r="O33" s="170" t="str">
        <f>+IF(N33="",$BI$21,IF(COUNTIF($C$4:$C$10,N33)=1,VLOOKUP(N33,$C$4:$I$10,2,FALSE),IF(COUNTIF($S$4:$S$10,N33)=1,VLOOKUP(N33,$S$4:$Y$10,2,FALSE),"")))</f>
        <v>1. Vorrunde B</v>
      </c>
      <c r="P33" s="106"/>
      <c r="Q33" s="174" t="str">
        <f>+IF(P33="",$BI$17,IF(COUNTIF($C$4:$C$10,P33)=1,VLOOKUP(P33,$C$4:$I$10,2,FALSE),IF(COUNTIF($S$4:$S$10,P33)=1,VLOOKUP(P33,$S$4:$Y$10,2,FALSE),"")))</f>
        <v>3. Vorrunde B</v>
      </c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6.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5. Vorrunde B</v>
      </c>
      <c r="X33" s="106"/>
      <c r="Y33" s="178" t="str">
        <f>+IF(X33="",$AB$32,IF(COUNTIF($C$4:$C$10,X33)=1,VLOOKUP(X33,$C$4:$I$10,2,FALSE),IF(COUNTIF($S$4:$S$10,X33)=1,VLOOKUP(X33,$S$4:$Y$10,2,FALSE),"")))</f>
        <v>7. Vorrunde A</v>
      </c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125"/>
      <c r="AW33" s="126" t="s">
        <v>15</v>
      </c>
      <c r="AX33" s="127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s="124" customFormat="1" ht="21.2" customHeight="1" x14ac:dyDescent="0.25">
      <c r="A34" s="630"/>
      <c r="B34" s="128">
        <v>0.41666666666666669</v>
      </c>
      <c r="C34" s="106"/>
      <c r="D34" s="171" t="str">
        <f>+IF(C34="","Halbfinale 5-8",IF(COUNTIF($C$4:$C$10,C34)=1,VLOOKUP(C34,$C$4:$I$10,2,FALSE),IF(COUNTIF($S$4:$S$10,C34)=1,VLOOKUP(C34,$S$4:$Y$10,2,FALSE),"")))</f>
        <v>Halbfinale 5-8</v>
      </c>
      <c r="E34" s="106" t="s">
        <v>3</v>
      </c>
      <c r="F34" s="106"/>
      <c r="G34" s="171" t="str">
        <f>+IF(F34="","",IF(COUNTIF($C$4:$C$11,F34)=1,VLOOKUP(F34,$C$4:$I$11,2,FALSE),IF(COUNTIF($S$4:$S$11,F34)=1,VLOOKUP(F34,$S$4:$Y$11,2,FALSE),"")))</f>
        <v/>
      </c>
      <c r="H34" s="106"/>
      <c r="I34" s="171" t="str">
        <f>+IF(H34="","",IF(COUNTIF($C$4:$C$10,H34)=1,VLOOKUP(H34,$C$4:$I$10,2,FALSE),IF(COUNTIF($S$4:$S$10,H34)=1,VLOOKUP(H34,$S$4:$Y$10,2,FALSE),"")))</f>
        <v/>
      </c>
      <c r="J34" s="129">
        <f t="shared" si="14"/>
        <v>0.41666666666666669</v>
      </c>
      <c r="K34" s="106"/>
      <c r="L34" s="171" t="str">
        <f>+IF(K34="","Halbfinale 5-8",IF(COUNTIF($C$4:$C$10,K34)=1,VLOOKUP(K34,$C$4:$I$10,2,FALSE),IF(COUNTIF($S$4:$S$10,K34)=1,VLOOKUP(K34,$S$4:$Y$10,2,FALSE),"")))</f>
        <v>Halbfinale 5-8</v>
      </c>
      <c r="M34" s="106" t="s">
        <v>3</v>
      </c>
      <c r="N34" s="106"/>
      <c r="O34" s="171" t="str">
        <f>+IF(N34="","",IF(COUNTIF($C$4:$C$11,N34)=1,VLOOKUP(N34,$C$4:$I$11,2,FALSE),IF(COUNTIF($S$4:$S$11,N34)=1,VLOOKUP(N34,$S$4:$Y$11,2,FALSE),"")))</f>
        <v/>
      </c>
      <c r="P34" s="106"/>
      <c r="Q34" s="175" t="str">
        <f>+IF(P34="","",IF(COUNTIF($C$4:$C$10,P34)=1,VLOOKUP(P34,$C$4:$I$10,2,FALSE),IF(COUNTIF($S$4:$S$10,P34)=1,VLOOKUP(P34,$S$4:$Y$10,2,FALSE),"")))</f>
        <v/>
      </c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5.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7. Vorrunde B</v>
      </c>
      <c r="X34" s="106"/>
      <c r="Y34" s="178" t="str">
        <f>+IF(X34="",$AB$31,IF(COUNTIF($C$4:$C$10,X34)=1,VLOOKUP(X34,$C$4:$I$10,2,FALSE),IF(COUNTIF($S$4:$S$10,X34)=1,VLOOKUP(X34,$S$4:$Y$10,2,FALSE),"")))</f>
        <v>6. Vorrunde A</v>
      </c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125"/>
      <c r="AW34" s="126" t="s">
        <v>15</v>
      </c>
      <c r="AX34" s="127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s="124" customFormat="1" ht="21.2" customHeight="1" x14ac:dyDescent="0.25">
      <c r="A35" s="630"/>
      <c r="B35" s="128">
        <v>0.43402777777777773</v>
      </c>
      <c r="C35" s="106"/>
      <c r="D35" s="171" t="str">
        <f>+IF(C35="","Halbfinale 1-4",IF(COUNTIF($C$4:$C$11,C35)=1,VLOOKUP(C35,$C$4:$I$11,2,FALSE),IF(COUNTIF($S$4:$S$11,C35)=1,VLOOKUP(C35,$S$4:$Y$11,2,FALSE),"")))</f>
        <v>Halbfinale 1-4</v>
      </c>
      <c r="E35" s="106" t="s">
        <v>3</v>
      </c>
      <c r="F35" s="106"/>
      <c r="G35" s="171" t="str">
        <f>+IF(F35="","",IF(COUNTIF($C$4:$C$10,F35)=1,VLOOKUP(F35,$C$4:$I$10,2,FALSE),IF(COUNTIF($S$4:$S$10,F35)=1,VLOOKUP(F35,$S$4:$Y$10,2,FALSE),"")))</f>
        <v/>
      </c>
      <c r="H35" s="106"/>
      <c r="I35" s="171" t="str">
        <f>+IF(H35="","",IF(COUNTIF($C$4:$C$10,H35)=1,VLOOKUP(H35,$C$4:$I$10,2,FALSE),IF(COUNTIF($S$4:$S$10,H35)=1,VLOOKUP(H35,$S$4:$Y$10,2,FALSE),"")))</f>
        <v/>
      </c>
      <c r="J35" s="129">
        <f t="shared" si="14"/>
        <v>0.43402777777777773</v>
      </c>
      <c r="K35" s="106"/>
      <c r="L35" s="171" t="str">
        <f>+IF(K35="","Halbfinale 1-4",IF(COUNTIF($C$4:$C$11,K35)=1,VLOOKUP(K35,$C$4:$I$11,2,FALSE),IF(COUNTIF($S$4:$S$11,K35)=1,VLOOKUP(K35,$S$4:$Y$11,2,FALSE),"")))</f>
        <v>Halbfinale 1-4</v>
      </c>
      <c r="M35" s="106" t="s">
        <v>3</v>
      </c>
      <c r="N35" s="106"/>
      <c r="O35" s="171" t="str">
        <f>+IF(N35="","",IF(COUNTIF($C$4:$C$10,N35)=1,VLOOKUP(N35,$C$4:$I$10,2,FALSE),IF(COUNTIF($S$4:$S$10,N35)=1,VLOOKUP(N35,$S$4:$Y$10,2,FALSE),"")))</f>
        <v/>
      </c>
      <c r="P35" s="106"/>
      <c r="Q35" s="175" t="str">
        <f>+IF(P35="","",IF(COUNTIF($C$4:$C$10,P35)=1,VLOOKUP(P35,$C$4:$I$10,2,FALSE),IF(COUNTIF($S$4:$S$10,P35)=1,VLOOKUP(P35,$S$4:$Y$10,2,FALSE),"")))</f>
        <v/>
      </c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7.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5. Vorrunde B</v>
      </c>
      <c r="X35" s="106"/>
      <c r="Y35" s="178" t="str">
        <f>+IF(X35="",$AB$34,IF(COUNTIF($C$4:$C$10,X35)=1,VLOOKUP(X35,$C$4:$I$10,2,FALSE),IF(COUNTIF($S$4:$S$10,X35)=1,VLOOKUP(X35,$S$4:$Y$10,2,FALSE),"")))</f>
        <v>6. Vorrunde B</v>
      </c>
      <c r="AB35" s="9" t="str">
        <f>+IF(COUNTIF($AA16:$AA22,7)=0,"7. Vorrunde B",VLOOKUP(7,$AA$16:$AB$22,2,FALSE))</f>
        <v>7. Vorrunde B</v>
      </c>
      <c r="AC35" s="5" t="str">
        <f>+IF(COUNTIF($AA16:$AA22,7)=0,"",VLOOKUP(7,$AA$16:$AC$22,3,FALSE))</f>
        <v/>
      </c>
      <c r="AD35" s="23" t="str">
        <f>+IF(AU30="","",AU30)</f>
        <v/>
      </c>
      <c r="AE35" s="24" t="str">
        <f>+IF(AT30="","",AT30)</f>
        <v>:</v>
      </c>
      <c r="AF35" s="24" t="str">
        <f>+IF(AS30="","",AS30)</f>
        <v/>
      </c>
      <c r="AG35" s="37" t="str">
        <f>+IF(AU31="","",AU31)</f>
        <v/>
      </c>
      <c r="AH35" s="24" t="str">
        <f>+IF(AT31="","",AT31)</f>
        <v>:</v>
      </c>
      <c r="AI35" s="24" t="str">
        <f>+IF(AS31="","",AS31)</f>
        <v/>
      </c>
      <c r="AJ35" s="37" t="str">
        <f>+IF(AU32="","",AU32)</f>
        <v/>
      </c>
      <c r="AK35" s="24" t="str">
        <f>+IF(AT32="","",AT32)</f>
        <v>:</v>
      </c>
      <c r="AL35" s="38" t="str">
        <f>+IF(AS32="","",AS32)</f>
        <v/>
      </c>
      <c r="AM35" s="37" t="str">
        <f>+IF(AU33="","",AU33)</f>
        <v/>
      </c>
      <c r="AN35" s="24" t="str">
        <f>+IF(AT33="","",AT33)</f>
        <v>:</v>
      </c>
      <c r="AO35" s="38" t="str">
        <f>+IF(AS33="","",AS33)</f>
        <v/>
      </c>
      <c r="AP35" s="24" t="str">
        <f>+IF(AU34="","",AU34)</f>
        <v/>
      </c>
      <c r="AQ35" s="24" t="str">
        <f>+IF(AT34="","",AT34)</f>
        <v>:</v>
      </c>
      <c r="AR35" s="24" t="str">
        <f>+IF(AS34="","",AS34)</f>
        <v/>
      </c>
      <c r="AS35" s="25"/>
      <c r="AT35" s="26"/>
      <c r="AU35" s="27"/>
      <c r="AV35" s="125"/>
      <c r="AW35" s="126" t="s">
        <v>15</v>
      </c>
      <c r="AX35" s="127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s="124" customFormat="1" ht="21.2" customHeight="1" thickBot="1" x14ac:dyDescent="0.3">
      <c r="A36" s="630"/>
      <c r="B36" s="128">
        <v>0.45833333333333331</v>
      </c>
      <c r="C36" s="106"/>
      <c r="D36" s="171" t="str">
        <f>+IF(C35="","Spiel um Platz 5",IF(COUNTIF($C$4:$C$10,C35)=1,VLOOKUP(C35,$C$4:$I$10,2,FALSE),IF(COUNTIF($S$4:$S$10,C35)=1,VLOOKUP(C35,$S$4:$Y$10,2,FALSE),"")))</f>
        <v>Spiel um Platz 5</v>
      </c>
      <c r="E36" s="106" t="s">
        <v>3</v>
      </c>
      <c r="F36" s="106"/>
      <c r="G36" s="171" t="str">
        <f>+IF(F36="","",IF(COUNTIF($C$4:$C$11,F36)=1,VLOOKUP(F36,$C$4:$I$11,2,FALSE),IF(COUNTIF($S$4:$S$11,F36)=1,VLOOKUP(F36,$S$4:$Y$11,2,FALSE),"")))</f>
        <v/>
      </c>
      <c r="H36" s="106"/>
      <c r="I36" s="171" t="str">
        <f>+IF(H36="","",IF(COUNTIF($C$4:$C$10,H36)=1,VLOOKUP(H36,$C$4:$I$10,2,FALSE),IF(COUNTIF($S$4:$S$10,H36)=1,VLOOKUP(H36,$S$4:$Y$10,2,FALSE),"")))</f>
        <v/>
      </c>
      <c r="J36" s="129">
        <f t="shared" si="14"/>
        <v>0.45833333333333331</v>
      </c>
      <c r="K36" s="106"/>
      <c r="L36" s="171" t="str">
        <f>+IF(K35="","Spiel um Platz 7",IF(COUNTIF($C$4:$C$10,K35)=1,VLOOKUP(K35,$C$4:$I$10,2,FALSE),IF(COUNTIF($S$4:$S$10,K35)=1,VLOOKUP(K35,$S$4:$Y$10,2,FALSE),"")))</f>
        <v>Spiel um Platz 7</v>
      </c>
      <c r="M36" s="106" t="s">
        <v>3</v>
      </c>
      <c r="N36" s="106"/>
      <c r="O36" s="171" t="str">
        <f>+IF(N36="","",IF(COUNTIF($C$4:$C$11,N36)=1,VLOOKUP(N36,$C$4:$I$11,2,FALSE),IF(COUNTIF($S$4:$S$11,N36)=1,VLOOKUP(N36,$S$4:$Y$11,2,FALSE),"")))</f>
        <v/>
      </c>
      <c r="P36" s="106"/>
      <c r="Q36" s="175" t="str">
        <f>+IF(P36="","",IF(COUNTIF($C$4:$C$10,P36)=1,VLOOKUP(P36,$C$4:$I$10,2,FALSE),IF(COUNTIF($S$4:$S$10,P36)=1,VLOOKUP(P36,$S$4:$Y$10,2,FALSE),"")))</f>
        <v/>
      </c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6.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7. Vorrunde B</v>
      </c>
      <c r="X36" s="106"/>
      <c r="Y36" s="178" t="str">
        <f>+IF(X36="",$AB$33,IF(COUNTIF($C$4:$C$10,X36)=1,VLOOKUP(X36,$C$4:$I$10,2,FALSE),IF(COUNTIF($S$4:$S$10,X36)=1,VLOOKUP(X36,$S$4:$Y$10,2,FALSE),"")))</f>
        <v>5. Vorrunde B</v>
      </c>
      <c r="AB36" s="130"/>
      <c r="AC36" s="87" t="str">
        <f>+Y24</f>
        <v>Wallner</v>
      </c>
      <c r="AD36" s="131" t="str">
        <f>+IF(AX30="","",AX30)</f>
        <v/>
      </c>
      <c r="AE36" s="132" t="str">
        <f>+IF(AW30="","",AW30)</f>
        <v>:</v>
      </c>
      <c r="AF36" s="132" t="str">
        <f>+IF(AV30="","",AV30)</f>
        <v/>
      </c>
      <c r="AG36" s="133" t="str">
        <f>+IF(AX31="","",AX31)</f>
        <v/>
      </c>
      <c r="AH36" s="132" t="str">
        <f>+IF(AW31="","",AW31)</f>
        <v>:</v>
      </c>
      <c r="AI36" s="132" t="str">
        <f>+IF(AV31="","",AV31)</f>
        <v/>
      </c>
      <c r="AJ36" s="133" t="str">
        <f>+IF(AX32="","",AX32)</f>
        <v/>
      </c>
      <c r="AK36" s="132" t="str">
        <f>+IF(AW32="","",AW32)</f>
        <v>:</v>
      </c>
      <c r="AL36" s="134" t="str">
        <f>+IF(AV32="","",AV32)</f>
        <v/>
      </c>
      <c r="AM36" s="133" t="str">
        <f>+IF(AX33="","",AX33)</f>
        <v/>
      </c>
      <c r="AN36" s="132" t="str">
        <f>+IF(AW33="","",AW33)</f>
        <v>:</v>
      </c>
      <c r="AO36" s="134" t="str">
        <f>+IF(AV33="","",AV33)</f>
        <v/>
      </c>
      <c r="AP36" s="132" t="str">
        <f>+IF(AX34="","",AX34)</f>
        <v/>
      </c>
      <c r="AQ36" s="132" t="str">
        <f>+IF(AW34="","",AW34)</f>
        <v>:</v>
      </c>
      <c r="AR36" s="132" t="str">
        <f>+IF(AV34="","",AV34)</f>
        <v/>
      </c>
      <c r="AS36" s="133" t="str">
        <f>+IF(AX35="","",AX35)</f>
        <v/>
      </c>
      <c r="AT36" s="132" t="str">
        <f>+IF(AW35="","",AW35)</f>
        <v>:</v>
      </c>
      <c r="AU36" s="134" t="str">
        <f>+IF(AV35="","",AV35)</f>
        <v/>
      </c>
      <c r="AV36" s="133"/>
      <c r="AW36" s="132"/>
      <c r="AX36" s="13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s="124" customFormat="1" ht="21.2" customHeight="1" x14ac:dyDescent="0.25">
      <c r="A37" s="630"/>
      <c r="B37" s="128">
        <v>0.47569444444444442</v>
      </c>
      <c r="C37" s="106"/>
      <c r="D37" s="171" t="str">
        <f>+IF(C37="","Spiel um Platz 1",IF(COUNTIF($C$4:$C$11,C37)=1,VLOOKUP(C37,$C$4:$I$11,2,FALSE),IF(COUNTIF($S$4:$S$11,C37)=1,VLOOKUP(C37,$S$4:$Y$11,2,FALSE),"")))</f>
        <v>Spiel um Platz 1</v>
      </c>
      <c r="E37" s="106" t="s">
        <v>3</v>
      </c>
      <c r="F37" s="106"/>
      <c r="G37" s="171" t="str">
        <f>+IF(F37="","",IF(COUNTIF($C$4:$C$10,F37)=1,VLOOKUP(F37,$C$4:$I$10,2,FALSE),IF(COUNTIF($S$4:$S$10,F37)=1,VLOOKUP(F37,$S$4:$Y$10,2,FALSE),"")))</f>
        <v/>
      </c>
      <c r="H37" s="106"/>
      <c r="I37" s="171" t="str">
        <f>+IF(H37="","",IF(COUNTIF($C$4:$C$10,H37)=1,VLOOKUP(H37,$C$4:$I$10,2,FALSE),IF(COUNTIF($S$4:$S$10,H37)=1,VLOOKUP(H37,$S$4:$Y$10,2,FALSE),"")))</f>
        <v/>
      </c>
      <c r="J37" s="129">
        <f t="shared" si="14"/>
        <v>0.47569444444444442</v>
      </c>
      <c r="K37" s="106"/>
      <c r="L37" s="171" t="str">
        <f>+IF(K37="","Spiel um Platz 3",IF(COUNTIF($C$4:$C$11,K37)=1,VLOOKUP(K37,$C$4:$I$11,2,FALSE),IF(COUNTIF($S$4:$S$11,K37)=1,VLOOKUP(K37,$S$4:$Y$11,2,FALSE),"")))</f>
        <v>Spiel um Platz 3</v>
      </c>
      <c r="M37" s="106" t="s">
        <v>3</v>
      </c>
      <c r="N37" s="106"/>
      <c r="O37" s="171" t="str">
        <f>+IF(N37="","",IF(COUNTIF($C$4:$C$10,N37)=1,VLOOKUP(N37,$C$4:$I$10,2,FALSE),IF(COUNTIF($S$4:$S$10,N37)=1,VLOOKUP(N37,$S$4:$Y$10,2,FALSE),"")))</f>
        <v/>
      </c>
      <c r="P37" s="106"/>
      <c r="Q37" s="175" t="str">
        <f>+IF(P37="","",IF(COUNTIF($C$4:$C$10,P37)=1,VLOOKUP(P37,$C$4:$I$10,2,FALSE),IF(COUNTIF($S$4:$S$10,P37)=1,VLOOKUP(P37,$S$4:$Y$10,2,FALSE),"")))</f>
        <v/>
      </c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5.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6. Vorrunde B</v>
      </c>
      <c r="X37" s="106"/>
      <c r="Y37" s="178" t="str">
        <f>+IF(X37="",$AB$31,IF(COUNTIF($C$4:$C$10,X37)=1,VLOOKUP(X37,$C$4:$I$10,2,FALSE),IF(COUNTIF($S$4:$S$10,X37)=1,VLOOKUP(X37,$S$4:$Y$10,2,FALSE),"")))</f>
        <v>6. Vorrunde A</v>
      </c>
      <c r="AD37" s="136"/>
    </row>
    <row r="38" spans="1:56" s="124" customFormat="1" ht="21.2" customHeight="1" x14ac:dyDescent="0.25">
      <c r="A38" s="630"/>
      <c r="B38" s="128">
        <v>0.5</v>
      </c>
      <c r="C38" s="106"/>
      <c r="D38" s="171" t="str">
        <f>+IF(C38="","",IF(COUNTIF($C$4:$C$10,C38)=1,VLOOKUP(C38,$C$4:$I$10,2,FALSE),IF(COUNTIF($S$4:$S$10,C38)=1,VLOOKUP(C38,$S$4:$Y$10,2,FALSE),"")))</f>
        <v/>
      </c>
      <c r="E38" s="106" t="s">
        <v>3</v>
      </c>
      <c r="F38" s="106"/>
      <c r="G38" s="171" t="str">
        <f t="shared" si="11"/>
        <v/>
      </c>
      <c r="H38" s="106"/>
      <c r="I38" s="171" t="str">
        <f t="shared" si="12"/>
        <v/>
      </c>
      <c r="J38" s="128">
        <f>+B38</f>
        <v>0.5</v>
      </c>
      <c r="K38" s="106"/>
      <c r="L38" s="171" t="str">
        <f>+IF(K38="","",IF(COUNTIF($C$4:$C$10,K38)=1,VLOOKUP(K38,$C$4:$I$10,2,FALSE),IF(COUNTIF($S$4:$S$10,K38)=1,VLOOKUP(K38,$S$4:$Y$10,2,FALSE),"")))</f>
        <v/>
      </c>
      <c r="M38" s="106" t="s">
        <v>3</v>
      </c>
      <c r="N38" s="106"/>
      <c r="O38" s="171" t="str">
        <f t="shared" si="16"/>
        <v/>
      </c>
      <c r="P38" s="106"/>
      <c r="Q38" s="175" t="str">
        <f t="shared" si="17"/>
        <v/>
      </c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7.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7. Vorrunde B</v>
      </c>
      <c r="X38" s="106"/>
      <c r="Y38" s="178" t="str">
        <f>+IF(X38="",$AB$30,IF(COUNTIF($C$4:$C$10,X38)=1,VLOOKUP(X38,$C$4:$I$10,2,FALSE),IF(COUNTIF($S$4:$S$10,X38)=1,VLOOKUP(X38,$S$4:$Y$10,2,FALSE),"")))</f>
        <v>5. Vorrunde A</v>
      </c>
      <c r="AB38" s="144" t="s">
        <v>30</v>
      </c>
      <c r="AD38" s="136"/>
    </row>
    <row r="39" spans="1:56" s="124" customFormat="1" ht="21.2" customHeight="1" x14ac:dyDescent="0.25">
      <c r="A39" s="630"/>
      <c r="B39" s="128"/>
      <c r="C39" s="106"/>
      <c r="D39" s="171" t="str">
        <f>+IF(C39="","",IF(COUNTIF($C$4:$C$10,C39)=1,VLOOKUP(C39,$C$4:$I$10,2,FALSE),IF(COUNTIF($S$4:$S$10,C39)=1,VLOOKUP(C39,$S$4:$Y$10,2,FALSE),"")))</f>
        <v/>
      </c>
      <c r="E39" s="106" t="s">
        <v>3</v>
      </c>
      <c r="F39" s="106"/>
      <c r="G39" s="171" t="str">
        <f t="shared" si="11"/>
        <v/>
      </c>
      <c r="H39" s="106"/>
      <c r="I39" s="171" t="str">
        <f t="shared" si="12"/>
        <v/>
      </c>
      <c r="J39" s="128">
        <v>0.50347222222222221</v>
      </c>
      <c r="K39" s="106"/>
      <c r="L39" s="171" t="str">
        <f>+IF(K39="",$AB$30,IF(COUNTIF($C$4:$C$11,K39)=1,VLOOKUP(K39,$C$4:$I$11,2,FALSE),IF(COUNTIF($S$4:$S$11,K39)=1,VLOOKUP(K39,$S$4:$Y$11,2,FALSE),"")))</f>
        <v>5.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5. Vorrunde B</v>
      </c>
      <c r="P39" s="106"/>
      <c r="Q39" s="175" t="str">
        <f>+IF(P39="",$AB$35,IF(COUNTIF($C$4:$C$10,P39)=1,VLOOKUP(P39,$C$4:$I$10,2,FALSE),IF(COUNTIF($S$4:$S$10,P39)=1,VLOOKUP(P39,$S$4:$Y$10,2,FALSE),"")))</f>
        <v>7. Vorrunde B</v>
      </c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6.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6. Vorrunde B</v>
      </c>
      <c r="X39" s="106"/>
      <c r="Y39" s="178" t="str">
        <f>+IF(X39="",$AB$32,IF(COUNTIF($C$4:$C$10,X39)=1,VLOOKUP(X39,$C$4:$I$10,2,FALSE),IF(COUNTIF($S$4:$S$10,X39)=1,VLOOKUP(X39,$S$4:$Y$10,2,FALSE),"")))</f>
        <v>7. Vorrunde A</v>
      </c>
      <c r="AB39" s="143" t="s">
        <v>32</v>
      </c>
      <c r="AD39" s="136"/>
    </row>
    <row r="40" spans="1:56" s="124" customFormat="1" ht="21.2" customHeight="1" x14ac:dyDescent="0.25">
      <c r="A40" s="630"/>
      <c r="B40" s="128"/>
      <c r="C40" s="106"/>
      <c r="D40" s="171" t="str">
        <f>+IF(C40="","",IF(COUNTIF($C$4:$C$10,C40)=1,VLOOKUP(C40,$C$4:$I$10,2,FALSE),IF(COUNTIF($S$4:$S$10,C40)=1,VLOOKUP(C40,$S$4:$Y$10,2,FALSE),"")))</f>
        <v/>
      </c>
      <c r="E40" s="106" t="s">
        <v>3</v>
      </c>
      <c r="F40" s="106"/>
      <c r="G40" s="171" t="str">
        <f t="shared" si="11"/>
        <v/>
      </c>
      <c r="H40" s="106"/>
      <c r="I40" s="171" t="str">
        <f t="shared" si="12"/>
        <v/>
      </c>
      <c r="J40" s="128">
        <v>0.52083333333333337</v>
      </c>
      <c r="K40" s="106"/>
      <c r="L40" s="171" t="str">
        <f>+IF(K40="","",IF(COUNTIF($C$4:$C$10,K40)=1,VLOOKUP(K40,$C$4:$I$10,2,FALSE),IF(COUNTIF($S$4:$S$10,K40)=1,VLOOKUP(K40,$S$4:$Y$10,2,FALSE),"")))</f>
        <v/>
      </c>
      <c r="M40" s="106" t="s">
        <v>3</v>
      </c>
      <c r="N40" s="106"/>
      <c r="O40" s="171" t="str">
        <f t="shared" si="16"/>
        <v/>
      </c>
      <c r="P40" s="106"/>
      <c r="Q40" s="175" t="str">
        <f t="shared" si="17"/>
        <v/>
      </c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31</v>
      </c>
      <c r="AC40" s="124" t="s">
        <v>756</v>
      </c>
      <c r="AD40" s="136"/>
    </row>
    <row r="41" spans="1:56" s="124" customFormat="1" ht="21.2" customHeight="1" x14ac:dyDescent="0.25">
      <c r="A41" s="630"/>
      <c r="B41" s="128"/>
      <c r="C41" s="106"/>
      <c r="D41" s="171"/>
      <c r="E41" s="106" t="s">
        <v>3</v>
      </c>
      <c r="F41" s="106"/>
      <c r="G41" s="171"/>
      <c r="H41" s="106"/>
      <c r="I41" s="171"/>
      <c r="J41" s="128">
        <f>+B41</f>
        <v>0</v>
      </c>
      <c r="K41" s="106"/>
      <c r="L41" s="171"/>
      <c r="M41" s="106" t="s">
        <v>3</v>
      </c>
      <c r="N41" s="106"/>
      <c r="O41" s="171"/>
      <c r="P41" s="106"/>
      <c r="Q41" s="175"/>
      <c r="R41" s="128"/>
      <c r="S41" s="106"/>
      <c r="T41" s="171"/>
      <c r="U41" s="106" t="s">
        <v>3</v>
      </c>
      <c r="V41" s="106"/>
      <c r="W41" s="171"/>
      <c r="X41" s="106"/>
      <c r="Y41" s="178"/>
      <c r="AB41" s="143"/>
      <c r="AD41" s="136"/>
    </row>
    <row r="42" spans="1:56" s="124" customFormat="1" ht="21.2" customHeight="1" thickBot="1" x14ac:dyDescent="0.3">
      <c r="A42" s="631"/>
      <c r="B42" s="137"/>
      <c r="C42" s="107"/>
      <c r="D42" s="172"/>
      <c r="E42" s="107" t="s">
        <v>3</v>
      </c>
      <c r="F42" s="107"/>
      <c r="G42" s="172"/>
      <c r="H42" s="107"/>
      <c r="I42" s="172"/>
      <c r="J42" s="137">
        <f>+B42</f>
        <v>0</v>
      </c>
      <c r="K42" s="107"/>
      <c r="L42" s="172"/>
      <c r="M42" s="107" t="s">
        <v>3</v>
      </c>
      <c r="N42" s="107"/>
      <c r="O42" s="172"/>
      <c r="P42" s="107"/>
      <c r="Q42" s="176"/>
      <c r="R42" s="137">
        <f>+B42</f>
        <v>0</v>
      </c>
      <c r="S42" s="107"/>
      <c r="T42" s="172"/>
      <c r="U42" s="107" t="s">
        <v>3</v>
      </c>
      <c r="V42" s="107"/>
      <c r="W42" s="172"/>
      <c r="X42" s="107"/>
      <c r="Y42" s="179"/>
      <c r="AB42" s="145"/>
      <c r="AD42" s="136"/>
    </row>
    <row r="43" spans="1:56" x14ac:dyDescent="0.25">
      <c r="D43" s="96"/>
      <c r="L43" s="96"/>
      <c r="T43" s="96"/>
    </row>
    <row r="44" spans="1:56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2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W8:X8"/>
    <mergeCell ref="D7:F7"/>
    <mergeCell ref="G7:H7"/>
    <mergeCell ref="M7:N7"/>
    <mergeCell ref="T7:V7"/>
    <mergeCell ref="W7:X7"/>
    <mergeCell ref="G5:H5"/>
    <mergeCell ref="D8:F8"/>
    <mergeCell ref="G8:H8"/>
    <mergeCell ref="M8:N8"/>
    <mergeCell ref="T8:V8"/>
    <mergeCell ref="W4:X4"/>
    <mergeCell ref="AS5:AU5"/>
    <mergeCell ref="AV5:AX5"/>
    <mergeCell ref="BA5:BC5"/>
    <mergeCell ref="D6:F6"/>
    <mergeCell ref="G6:H6"/>
    <mergeCell ref="M6:N6"/>
    <mergeCell ref="T6:V6"/>
    <mergeCell ref="W6:X6"/>
    <mergeCell ref="AB5:AC5"/>
    <mergeCell ref="AD5:AF5"/>
    <mergeCell ref="AG5:AI5"/>
    <mergeCell ref="AJ5:AL5"/>
    <mergeCell ref="AM5:AO5"/>
    <mergeCell ref="AP5:AR5"/>
    <mergeCell ref="D5:F5"/>
    <mergeCell ref="M5:N5"/>
    <mergeCell ref="T5:V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</mergeCells>
  <conditionalFormatting sqref="O4:O10">
    <cfRule type="cellIs" dxfId="392" priority="393" operator="equal">
      <formula>0</formula>
    </cfRule>
  </conditionalFormatting>
  <conditionalFormatting sqref="C38:I39 C41:I42 C40 E40:I40 M40:Q40 C14:Y31 K41:Q42 K38:Q38 J38:J42 S41:Y42 S33:S40 R33:R42 R32:S32 C32:C37 K39:K40">
    <cfRule type="expression" dxfId="391" priority="385">
      <formula>AND(OR(C14=$M$10,C14=$O$10),AND(NOT(ISBLANK($M$10)),NOT(ISBLANK(C14)),NOT(C14=0)))</formula>
    </cfRule>
    <cfRule type="expression" dxfId="390" priority="386">
      <formula>AND(OR(C14=$M$9,C14=$O$9),AND(NOT(ISBLANK($M$9)),NOT(ISBLANK(C14)),NOT(C14=0)))</formula>
    </cfRule>
    <cfRule type="expression" dxfId="389" priority="387">
      <formula>AND(OR(C14=$M$8,C14=$O$8),AND(NOT(ISBLANK($M$8)),NOT(ISBLANK(C14)),NOT(C14=0)))</formula>
    </cfRule>
    <cfRule type="expression" dxfId="388" priority="388">
      <formula>AND(OR(C14=$M$7,C14=$O$7),AND(NOT(ISBLANK($M$7)),NOT(ISBLANK(C14)),NOT(C14=0)))</formula>
    </cfRule>
    <cfRule type="expression" dxfId="387" priority="389">
      <formula>AND(OR(C14=$M$6,C14=$O$6),AND(NOT(ISBLANK($M$6)),NOT(ISBLANK(C14)),NOT(C14=0)))</formula>
    </cfRule>
    <cfRule type="expression" dxfId="386" priority="390">
      <formula>AND(OR(C14=$M$5,C14=$O$5),AND(NOT(ISBLANK($M$5)),NOT(ISBLANK(C14)),NOT(C14=0)))</formula>
    </cfRule>
    <cfRule type="expression" dxfId="385" priority="391">
      <formula>AND(OR(C14=$M$4,C14=$O$4),AND(NOT(ISBLANK($M$4)),NOT(ISBLANK(C14)),NOT(C14=0)))</formula>
    </cfRule>
    <cfRule type="cellIs" dxfId="384" priority="392" operator="equal">
      <formula>0</formula>
    </cfRule>
  </conditionalFormatting>
  <conditionalFormatting sqref="D43">
    <cfRule type="expression" dxfId="383" priority="377">
      <formula>AND(OR(D43=$M$10,D43=$O$10),AND(NOT(ISBLANK($M$10)),NOT(ISBLANK(D43)),NOT(D43=0)))</formula>
    </cfRule>
    <cfRule type="expression" dxfId="382" priority="378">
      <formula>AND(OR(D43=$M$9,D43=$O$9),AND(NOT(ISBLANK($M$9)),NOT(ISBLANK(D43)),NOT(D43=0)))</formula>
    </cfRule>
    <cfRule type="expression" dxfId="381" priority="379">
      <formula>AND(OR(D43=$M$8,D43=$O$8),AND(NOT(ISBLANK($M$8)),NOT(ISBLANK(D43)),NOT(D43=0)))</formula>
    </cfRule>
    <cfRule type="expression" dxfId="380" priority="380">
      <formula>AND(OR(D43=$M$7,D43=$O$7),AND(NOT(ISBLANK($M$7)),NOT(ISBLANK(D43)),NOT(D43=0)))</formula>
    </cfRule>
    <cfRule type="expression" dxfId="379" priority="381">
      <formula>AND(OR(D43=$M$6,D43=$O$6),AND(NOT(ISBLANK($M$6)),NOT(ISBLANK(D43)),NOT(D43=0)))</formula>
    </cfRule>
    <cfRule type="expression" dxfId="378" priority="382">
      <formula>AND(OR(D43=$M$5,D43=$O$5),AND(NOT(ISBLANK($M$5)),NOT(ISBLANK(D43)),NOT(D43=0)))</formula>
    </cfRule>
    <cfRule type="expression" dxfId="377" priority="383">
      <formula>AND(OR(D43=$M$4,D43=$O$4),AND(NOT(ISBLANK($M$4)),NOT(ISBLANK(D43)),NOT(D43=0)))</formula>
    </cfRule>
    <cfRule type="cellIs" dxfId="376" priority="384" operator="equal">
      <formula>0</formula>
    </cfRule>
  </conditionalFormatting>
  <conditionalFormatting sqref="L43">
    <cfRule type="expression" dxfId="375" priority="369">
      <formula>AND(OR(L43=$M$10,L43=$O$10),AND(NOT(ISBLANK($M$10)),NOT(ISBLANK(L43)),NOT(L43=0)))</formula>
    </cfRule>
    <cfRule type="expression" dxfId="374" priority="370">
      <formula>AND(OR(L43=$M$9,L43=$O$9),AND(NOT(ISBLANK($M$9)),NOT(ISBLANK(L43)),NOT(L43=0)))</formula>
    </cfRule>
    <cfRule type="expression" dxfId="373" priority="371">
      <formula>AND(OR(L43=$M$8,L43=$O$8),AND(NOT(ISBLANK($M$8)),NOT(ISBLANK(L43)),NOT(L43=0)))</formula>
    </cfRule>
    <cfRule type="expression" dxfId="372" priority="372">
      <formula>AND(OR(L43=$M$7,L43=$O$7),AND(NOT(ISBLANK($M$7)),NOT(ISBLANK(L43)),NOT(L43=0)))</formula>
    </cfRule>
    <cfRule type="expression" dxfId="371" priority="373">
      <formula>AND(OR(L43=$M$6,L43=$O$6),AND(NOT(ISBLANK($M$6)),NOT(ISBLANK(L43)),NOT(L43=0)))</formula>
    </cfRule>
    <cfRule type="expression" dxfId="370" priority="374">
      <formula>AND(OR(L43=$M$5,L43=$O$5),AND(NOT(ISBLANK($M$5)),NOT(ISBLANK(L43)),NOT(L43=0)))</formula>
    </cfRule>
    <cfRule type="expression" dxfId="369" priority="375">
      <formula>AND(OR(L43=$M$4,L43=$O$4),AND(NOT(ISBLANK($M$4)),NOT(ISBLANK(L43)),NOT(L43=0)))</formula>
    </cfRule>
    <cfRule type="cellIs" dxfId="368" priority="376" operator="equal">
      <formula>0</formula>
    </cfRule>
  </conditionalFormatting>
  <conditionalFormatting sqref="T43">
    <cfRule type="expression" dxfId="367" priority="361">
      <formula>AND(OR(T43=$M$10,T43=$O$10),AND(NOT(ISBLANK($M$10)),NOT(ISBLANK(T43)),NOT(T43=0)))</formula>
    </cfRule>
    <cfRule type="expression" dxfId="366" priority="362">
      <formula>AND(OR(T43=$M$9,T43=$O$9),AND(NOT(ISBLANK($M$9)),NOT(ISBLANK(T43)),NOT(T43=0)))</formula>
    </cfRule>
    <cfRule type="expression" dxfId="365" priority="363">
      <formula>AND(OR(T43=$M$8,T43=$O$8),AND(NOT(ISBLANK($M$8)),NOT(ISBLANK(T43)),NOT(T43=0)))</formula>
    </cfRule>
    <cfRule type="expression" dxfId="364" priority="364">
      <formula>AND(OR(T43=$M$7,T43=$O$7),AND(NOT(ISBLANK($M$7)),NOT(ISBLANK(T43)),NOT(T43=0)))</formula>
    </cfRule>
    <cfRule type="expression" dxfId="363" priority="365">
      <formula>AND(OR(T43=$M$6,T43=$O$6),AND(NOT(ISBLANK($M$6)),NOT(ISBLANK(T43)),NOT(T43=0)))</formula>
    </cfRule>
    <cfRule type="expression" dxfId="362" priority="366">
      <formula>AND(OR(T43=$M$5,T43=$O$5),AND(NOT(ISBLANK($M$5)),NOT(ISBLANK(T43)),NOT(T43=0)))</formula>
    </cfRule>
    <cfRule type="expression" dxfId="361" priority="367">
      <formula>AND(OR(T43=$M$4,T43=$O$4),AND(NOT(ISBLANK($M$4)),NOT(ISBLANK(T43)),NOT(T43=0)))</formula>
    </cfRule>
    <cfRule type="cellIs" dxfId="360" priority="368" operator="equal">
      <formula>0</formula>
    </cfRule>
  </conditionalFormatting>
  <conditionalFormatting sqref="U32:W32 W33 W35">
    <cfRule type="expression" dxfId="359" priority="353">
      <formula>AND(OR(U32=$M$10,U32=$O$10),AND(NOT(ISBLANK($M$10)),NOT(ISBLANK(U32)),NOT(U32=0)))</formula>
    </cfRule>
    <cfRule type="expression" dxfId="358" priority="354">
      <formula>AND(OR(U32=$M$9,U32=$O$9),AND(NOT(ISBLANK($M$9)),NOT(ISBLANK(U32)),NOT(U32=0)))</formula>
    </cfRule>
    <cfRule type="expression" dxfId="357" priority="355">
      <formula>AND(OR(U32=$M$8,U32=$O$8),AND(NOT(ISBLANK($M$8)),NOT(ISBLANK(U32)),NOT(U32=0)))</formula>
    </cfRule>
    <cfRule type="expression" dxfId="356" priority="356">
      <formula>AND(OR(U32=$M$7,U32=$O$7),AND(NOT(ISBLANK($M$7)),NOT(ISBLANK(U32)),NOT(U32=0)))</formula>
    </cfRule>
    <cfRule type="expression" dxfId="355" priority="357">
      <formula>AND(OR(U32=$M$6,U32=$O$6),AND(NOT(ISBLANK($M$6)),NOT(ISBLANK(U32)),NOT(U32=0)))</formula>
    </cfRule>
    <cfRule type="expression" dxfId="354" priority="358">
      <formula>AND(OR(U32=$M$5,U32=$O$5),AND(NOT(ISBLANK($M$5)),NOT(ISBLANK(U32)),NOT(U32=0)))</formula>
    </cfRule>
    <cfRule type="expression" dxfId="353" priority="359">
      <formula>AND(OR(U32=$M$4,U32=$O$4),AND(NOT(ISBLANK($M$4)),NOT(ISBLANK(U32)),NOT(U32=0)))</formula>
    </cfRule>
    <cfRule type="cellIs" dxfId="352" priority="360" operator="equal">
      <formula>0</formula>
    </cfRule>
  </conditionalFormatting>
  <conditionalFormatting sqref="T32:T34">
    <cfRule type="expression" dxfId="351" priority="345">
      <formula>AND(OR(T32=$M$10,T32=$O$10),AND(NOT(ISBLANK($M$10)),NOT(ISBLANK(T32)),NOT(T32=0)))</formula>
    </cfRule>
    <cfRule type="expression" dxfId="350" priority="346">
      <formula>AND(OR(T32=$M$9,T32=$O$9),AND(NOT(ISBLANK($M$9)),NOT(ISBLANK(T32)),NOT(T32=0)))</formula>
    </cfRule>
    <cfRule type="expression" dxfId="349" priority="347">
      <formula>AND(OR(T32=$M$8,T32=$O$8),AND(NOT(ISBLANK($M$8)),NOT(ISBLANK(T32)),NOT(T32=0)))</formula>
    </cfRule>
    <cfRule type="expression" dxfId="348" priority="348">
      <formula>AND(OR(T32=$M$7,T32=$O$7),AND(NOT(ISBLANK($M$7)),NOT(ISBLANK(T32)),NOT(T32=0)))</formula>
    </cfRule>
    <cfRule type="expression" dxfId="347" priority="349">
      <formula>AND(OR(T32=$M$6,T32=$O$6),AND(NOT(ISBLANK($M$6)),NOT(ISBLANK(T32)),NOT(T32=0)))</formula>
    </cfRule>
    <cfRule type="expression" dxfId="346" priority="350">
      <formula>AND(OR(T32=$M$5,T32=$O$5),AND(NOT(ISBLANK($M$5)),NOT(ISBLANK(T32)),NOT(T32=0)))</formula>
    </cfRule>
    <cfRule type="expression" dxfId="345" priority="351">
      <formula>AND(OR(T32=$M$4,T32=$O$4),AND(NOT(ISBLANK($M$4)),NOT(ISBLANK(T32)),NOT(T32=0)))</formula>
    </cfRule>
    <cfRule type="cellIs" dxfId="344" priority="352" operator="equal">
      <formula>0</formula>
    </cfRule>
  </conditionalFormatting>
  <conditionalFormatting sqref="J34:J35">
    <cfRule type="expression" dxfId="343" priority="337">
      <formula>AND(OR(J34=$M$10,J34=$O$10),AND(NOT(ISBLANK($M$10)),NOT(ISBLANK(J34)),NOT(J34=0)))</formula>
    </cfRule>
    <cfRule type="expression" dxfId="342" priority="338">
      <formula>AND(OR(J34=$M$9,J34=$O$9),AND(NOT(ISBLANK($M$9)),NOT(ISBLANK(J34)),NOT(J34=0)))</formula>
    </cfRule>
    <cfRule type="expression" dxfId="341" priority="339">
      <formula>AND(OR(J34=$M$8,J34=$O$8),AND(NOT(ISBLANK($M$8)),NOT(ISBLANK(J34)),NOT(J34=0)))</formula>
    </cfRule>
    <cfRule type="expression" dxfId="340" priority="340">
      <formula>AND(OR(J34=$M$7,J34=$O$7),AND(NOT(ISBLANK($M$7)),NOT(ISBLANK(J34)),NOT(J34=0)))</formula>
    </cfRule>
    <cfRule type="expression" dxfId="339" priority="341">
      <formula>AND(OR(J34=$M$6,J34=$O$6),AND(NOT(ISBLANK($M$6)),NOT(ISBLANK(J34)),NOT(J34=0)))</formula>
    </cfRule>
    <cfRule type="expression" dxfId="338" priority="342">
      <formula>AND(OR(J34=$M$5,J34=$O$5),AND(NOT(ISBLANK($M$5)),NOT(ISBLANK(J34)),NOT(J34=0)))</formula>
    </cfRule>
    <cfRule type="expression" dxfId="337" priority="343">
      <formula>AND(OR(J34=$M$4,J34=$O$4),AND(NOT(ISBLANK($M$4)),NOT(ISBLANK(J34)),NOT(J34=0)))</formula>
    </cfRule>
    <cfRule type="cellIs" dxfId="336" priority="344" operator="equal">
      <formula>0</formula>
    </cfRule>
  </conditionalFormatting>
  <conditionalFormatting sqref="D44">
    <cfRule type="expression" dxfId="335" priority="329">
      <formula>AND(OR(D44=$M$10,D44=$O$10),AND(NOT(ISBLANK($M$10)),NOT(ISBLANK(D44)),NOT(D44=0)))</formula>
    </cfRule>
    <cfRule type="expression" dxfId="334" priority="330">
      <formula>AND(OR(D44=$M$9,D44=$O$9),AND(NOT(ISBLANK($M$9)),NOT(ISBLANK(D44)),NOT(D44=0)))</formula>
    </cfRule>
    <cfRule type="expression" dxfId="333" priority="331">
      <formula>AND(OR(D44=$M$8,D44=$O$8),AND(NOT(ISBLANK($M$8)),NOT(ISBLANK(D44)),NOT(D44=0)))</formula>
    </cfRule>
    <cfRule type="expression" dxfId="332" priority="332">
      <formula>AND(OR(D44=$M$7,D44=$O$7),AND(NOT(ISBLANK($M$7)),NOT(ISBLANK(D44)),NOT(D44=0)))</formula>
    </cfRule>
    <cfRule type="expression" dxfId="331" priority="333">
      <formula>AND(OR(D44=$M$6,D44=$O$6),AND(NOT(ISBLANK($M$6)),NOT(ISBLANK(D44)),NOT(D44=0)))</formula>
    </cfRule>
    <cfRule type="expression" dxfId="330" priority="334">
      <formula>AND(OR(D44=$M$5,D44=$O$5),AND(NOT(ISBLANK($M$5)),NOT(ISBLANK(D44)),NOT(D44=0)))</formula>
    </cfRule>
    <cfRule type="expression" dxfId="329" priority="335">
      <formula>AND(OR(D44=$M$4,D44=$O$4),AND(NOT(ISBLANK($M$4)),NOT(ISBLANK(D44)),NOT(D44=0)))</formula>
    </cfRule>
    <cfRule type="cellIs" dxfId="328" priority="336" operator="equal">
      <formula>0</formula>
    </cfRule>
  </conditionalFormatting>
  <conditionalFormatting sqref="L44">
    <cfRule type="expression" dxfId="327" priority="321">
      <formula>AND(OR(L44=$M$10,L44=$O$10),AND(NOT(ISBLANK($M$10)),NOT(ISBLANK(L44)),NOT(L44=0)))</formula>
    </cfRule>
    <cfRule type="expression" dxfId="326" priority="322">
      <formula>AND(OR(L44=$M$9,L44=$O$9),AND(NOT(ISBLANK($M$9)),NOT(ISBLANK(L44)),NOT(L44=0)))</formula>
    </cfRule>
    <cfRule type="expression" dxfId="325" priority="323">
      <formula>AND(OR(L44=$M$8,L44=$O$8),AND(NOT(ISBLANK($M$8)),NOT(ISBLANK(L44)),NOT(L44=0)))</formula>
    </cfRule>
    <cfRule type="expression" dxfId="324" priority="324">
      <formula>AND(OR(L44=$M$7,L44=$O$7),AND(NOT(ISBLANK($M$7)),NOT(ISBLANK(L44)),NOT(L44=0)))</formula>
    </cfRule>
    <cfRule type="expression" dxfId="323" priority="325">
      <formula>AND(OR(L44=$M$6,L44=$O$6),AND(NOT(ISBLANK($M$6)),NOT(ISBLANK(L44)),NOT(L44=0)))</formula>
    </cfRule>
    <cfRule type="expression" dxfId="322" priority="326">
      <formula>AND(OR(L44=$M$5,L44=$O$5),AND(NOT(ISBLANK($M$5)),NOT(ISBLANK(L44)),NOT(L44=0)))</formula>
    </cfRule>
    <cfRule type="expression" dxfId="321" priority="327">
      <formula>AND(OR(L44=$M$4,L44=$O$4),AND(NOT(ISBLANK($M$4)),NOT(ISBLANK(L44)),NOT(L44=0)))</formula>
    </cfRule>
    <cfRule type="cellIs" dxfId="320" priority="328" operator="equal">
      <formula>0</formula>
    </cfRule>
  </conditionalFormatting>
  <conditionalFormatting sqref="T44">
    <cfRule type="expression" dxfId="319" priority="313">
      <formula>AND(OR(T44=$M$10,T44=$O$10),AND(NOT(ISBLANK($M$10)),NOT(ISBLANK(T44)),NOT(T44=0)))</formula>
    </cfRule>
    <cfRule type="expression" dxfId="318" priority="314">
      <formula>AND(OR(T44=$M$9,T44=$O$9),AND(NOT(ISBLANK($M$9)),NOT(ISBLANK(T44)),NOT(T44=0)))</formula>
    </cfRule>
    <cfRule type="expression" dxfId="317" priority="315">
      <formula>AND(OR(T44=$M$8,T44=$O$8),AND(NOT(ISBLANK($M$8)),NOT(ISBLANK(T44)),NOT(T44=0)))</formula>
    </cfRule>
    <cfRule type="expression" dxfId="316" priority="316">
      <formula>AND(OR(T44=$M$7,T44=$O$7),AND(NOT(ISBLANK($M$7)),NOT(ISBLANK(T44)),NOT(T44=0)))</formula>
    </cfRule>
    <cfRule type="expression" dxfId="315" priority="317">
      <formula>AND(OR(T44=$M$6,T44=$O$6),AND(NOT(ISBLANK($M$6)),NOT(ISBLANK(T44)),NOT(T44=0)))</formula>
    </cfRule>
    <cfRule type="expression" dxfId="314" priority="318">
      <formula>AND(OR(T44=$M$5,T44=$O$5),AND(NOT(ISBLANK($M$5)),NOT(ISBLANK(T44)),NOT(T44=0)))</formula>
    </cfRule>
    <cfRule type="expression" dxfId="313" priority="319">
      <formula>AND(OR(T44=$M$4,T44=$O$4),AND(NOT(ISBLANK($M$4)),NOT(ISBLANK(T44)),NOT(T44=0)))</formula>
    </cfRule>
    <cfRule type="cellIs" dxfId="312" priority="320" operator="equal">
      <formula>0</formula>
    </cfRule>
  </conditionalFormatting>
  <conditionalFormatting sqref="U39:V40 U33:V34 U36:V37 X32:Y40">
    <cfRule type="expression" dxfId="311" priority="305">
      <formula>AND(OR(U32=$M$10,U32=$O$10),AND(NOT(ISBLANK($M$10)),NOT(ISBLANK(U32)),NOT(U32=0)))</formula>
    </cfRule>
    <cfRule type="expression" dxfId="310" priority="306">
      <formula>AND(OR(U32=$M$9,U32=$O$9),AND(NOT(ISBLANK($M$9)),NOT(ISBLANK(U32)),NOT(U32=0)))</formula>
    </cfRule>
    <cfRule type="expression" dxfId="309" priority="307">
      <formula>AND(OR(U32=$M$8,U32=$O$8),AND(NOT(ISBLANK($M$8)),NOT(ISBLANK(U32)),NOT(U32=0)))</formula>
    </cfRule>
    <cfRule type="expression" dxfId="308" priority="308">
      <formula>AND(OR(U32=$M$7,U32=$O$7),AND(NOT(ISBLANK($M$7)),NOT(ISBLANK(U32)),NOT(U32=0)))</formula>
    </cfRule>
    <cfRule type="expression" dxfId="307" priority="309">
      <formula>AND(OR(U32=$M$6,U32=$O$6),AND(NOT(ISBLANK($M$6)),NOT(ISBLANK(U32)),NOT(U32=0)))</formula>
    </cfRule>
    <cfRule type="expression" dxfId="306" priority="310">
      <formula>AND(OR(U32=$M$5,U32=$O$5),AND(NOT(ISBLANK($M$5)),NOT(ISBLANK(U32)),NOT(U32=0)))</formula>
    </cfRule>
    <cfRule type="expression" dxfId="305" priority="311">
      <formula>AND(OR(U32=$M$4,U32=$O$4),AND(NOT(ISBLANK($M$4)),NOT(ISBLANK(U32)),NOT(U32=0)))</formula>
    </cfRule>
    <cfRule type="cellIs" dxfId="304" priority="312" operator="equal">
      <formula>0</formula>
    </cfRule>
  </conditionalFormatting>
  <conditionalFormatting sqref="E36:I36 K36">
    <cfRule type="expression" dxfId="303" priority="297">
      <formula>AND(OR(E36=$M$10,E36=$O$10),AND(NOT(ISBLANK($M$10)),NOT(ISBLANK(E36)),NOT(E36=0)))</formula>
    </cfRule>
    <cfRule type="expression" dxfId="302" priority="298">
      <formula>AND(OR(E36=$M$9,E36=$O$9),AND(NOT(ISBLANK($M$9)),NOT(ISBLANK(E36)),NOT(E36=0)))</formula>
    </cfRule>
    <cfRule type="expression" dxfId="301" priority="299">
      <formula>AND(OR(E36=$M$8,E36=$O$8),AND(NOT(ISBLANK($M$8)),NOT(ISBLANK(E36)),NOT(E36=0)))</formula>
    </cfRule>
    <cfRule type="expression" dxfId="300" priority="300">
      <formula>AND(OR(E36=$M$7,E36=$O$7),AND(NOT(ISBLANK($M$7)),NOT(ISBLANK(E36)),NOT(E36=0)))</formula>
    </cfRule>
    <cfRule type="expression" dxfId="299" priority="301">
      <formula>AND(OR(E36=$M$6,E36=$O$6),AND(NOT(ISBLANK($M$6)),NOT(ISBLANK(E36)),NOT(E36=0)))</formula>
    </cfRule>
    <cfRule type="expression" dxfId="298" priority="302">
      <formula>AND(OR(E36=$M$5,E36=$O$5),AND(NOT(ISBLANK($M$5)),NOT(ISBLANK(E36)),NOT(E36=0)))</formula>
    </cfRule>
    <cfRule type="expression" dxfId="297" priority="303">
      <formula>AND(OR(E36=$M$4,E36=$O$4),AND(NOT(ISBLANK($M$4)),NOT(ISBLANK(E36)),NOT(E36=0)))</formula>
    </cfRule>
    <cfRule type="cellIs" dxfId="296" priority="304" operator="equal">
      <formula>0</formula>
    </cfRule>
  </conditionalFormatting>
  <conditionalFormatting sqref="D45">
    <cfRule type="expression" dxfId="295" priority="289">
      <formula>AND(OR(D45=$M$10,D45=$O$10),AND(NOT(ISBLANK($M$10)),NOT(ISBLANK(D45)),NOT(D45=0)))</formula>
    </cfRule>
    <cfRule type="expression" dxfId="294" priority="290">
      <formula>AND(OR(D45=$M$9,D45=$O$9),AND(NOT(ISBLANK($M$9)),NOT(ISBLANK(D45)),NOT(D45=0)))</formula>
    </cfRule>
    <cfRule type="expression" dxfId="293" priority="291">
      <formula>AND(OR(D45=$M$8,D45=$O$8),AND(NOT(ISBLANK($M$8)),NOT(ISBLANK(D45)),NOT(D45=0)))</formula>
    </cfRule>
    <cfRule type="expression" dxfId="292" priority="292">
      <formula>AND(OR(D45=$M$7,D45=$O$7),AND(NOT(ISBLANK($M$7)),NOT(ISBLANK(D45)),NOT(D45=0)))</formula>
    </cfRule>
    <cfRule type="expression" dxfId="291" priority="293">
      <formula>AND(OR(D45=$M$6,D45=$O$6),AND(NOT(ISBLANK($M$6)),NOT(ISBLANK(D45)),NOT(D45=0)))</formula>
    </cfRule>
    <cfRule type="expression" dxfId="290" priority="294">
      <formula>AND(OR(D45=$M$5,D45=$O$5),AND(NOT(ISBLANK($M$5)),NOT(ISBLANK(D45)),NOT(D45=0)))</formula>
    </cfRule>
    <cfRule type="expression" dxfId="289" priority="295">
      <formula>AND(OR(D45=$M$4,D45=$O$4),AND(NOT(ISBLANK($M$4)),NOT(ISBLANK(D45)),NOT(D45=0)))</formula>
    </cfRule>
    <cfRule type="cellIs" dxfId="288" priority="296" operator="equal">
      <formula>0</formula>
    </cfRule>
  </conditionalFormatting>
  <conditionalFormatting sqref="L45">
    <cfRule type="expression" dxfId="287" priority="281">
      <formula>AND(OR(L45=$M$10,L45=$O$10),AND(NOT(ISBLANK($M$10)),NOT(ISBLANK(L45)),NOT(L45=0)))</formula>
    </cfRule>
    <cfRule type="expression" dxfId="286" priority="282">
      <formula>AND(OR(L45=$M$9,L45=$O$9),AND(NOT(ISBLANK($M$9)),NOT(ISBLANK(L45)),NOT(L45=0)))</formula>
    </cfRule>
    <cfRule type="expression" dxfId="285" priority="283">
      <formula>AND(OR(L45=$M$8,L45=$O$8),AND(NOT(ISBLANK($M$8)),NOT(ISBLANK(L45)),NOT(L45=0)))</formula>
    </cfRule>
    <cfRule type="expression" dxfId="284" priority="284">
      <formula>AND(OR(L45=$M$7,L45=$O$7),AND(NOT(ISBLANK($M$7)),NOT(ISBLANK(L45)),NOT(L45=0)))</formula>
    </cfRule>
    <cfRule type="expression" dxfId="283" priority="285">
      <formula>AND(OR(L45=$M$6,L45=$O$6),AND(NOT(ISBLANK($M$6)),NOT(ISBLANK(L45)),NOT(L45=0)))</formula>
    </cfRule>
    <cfRule type="expression" dxfId="282" priority="286">
      <formula>AND(OR(L45=$M$5,L45=$O$5),AND(NOT(ISBLANK($M$5)),NOT(ISBLANK(L45)),NOT(L45=0)))</formula>
    </cfRule>
    <cfRule type="expression" dxfId="281" priority="287">
      <formula>AND(OR(L45=$M$4,L45=$O$4),AND(NOT(ISBLANK($M$4)),NOT(ISBLANK(L45)),NOT(L45=0)))</formula>
    </cfRule>
    <cfRule type="cellIs" dxfId="280" priority="288" operator="equal">
      <formula>0</formula>
    </cfRule>
  </conditionalFormatting>
  <conditionalFormatting sqref="T45">
    <cfRule type="expression" dxfId="279" priority="273">
      <formula>AND(OR(T45=$M$10,T45=$O$10),AND(NOT(ISBLANK($M$10)),NOT(ISBLANK(T45)),NOT(T45=0)))</formula>
    </cfRule>
    <cfRule type="expression" dxfId="278" priority="274">
      <formula>AND(OR(T45=$M$9,T45=$O$9),AND(NOT(ISBLANK($M$9)),NOT(ISBLANK(T45)),NOT(T45=0)))</formula>
    </cfRule>
    <cfRule type="expression" dxfId="277" priority="275">
      <formula>AND(OR(T45=$M$8,T45=$O$8),AND(NOT(ISBLANK($M$8)),NOT(ISBLANK(T45)),NOT(T45=0)))</formula>
    </cfRule>
    <cfRule type="expression" dxfId="276" priority="276">
      <formula>AND(OR(T45=$M$7,T45=$O$7),AND(NOT(ISBLANK($M$7)),NOT(ISBLANK(T45)),NOT(T45=0)))</formula>
    </cfRule>
    <cfRule type="expression" dxfId="275" priority="277">
      <formula>AND(OR(T45=$M$6,T45=$O$6),AND(NOT(ISBLANK($M$6)),NOT(ISBLANK(T45)),NOT(T45=0)))</formula>
    </cfRule>
    <cfRule type="expression" dxfId="274" priority="278">
      <formula>AND(OR(T45=$M$5,T45=$O$5),AND(NOT(ISBLANK($M$5)),NOT(ISBLANK(T45)),NOT(T45=0)))</formula>
    </cfRule>
    <cfRule type="expression" dxfId="273" priority="279">
      <formula>AND(OR(T45=$M$4,T45=$O$4),AND(NOT(ISBLANK($M$4)),NOT(ISBLANK(T45)),NOT(T45=0)))</formula>
    </cfRule>
    <cfRule type="cellIs" dxfId="272" priority="280" operator="equal">
      <formula>0</formula>
    </cfRule>
  </conditionalFormatting>
  <conditionalFormatting sqref="D40">
    <cfRule type="expression" dxfId="271" priority="265">
      <formula>AND(OR(D40=$M$10,D40=$O$10),AND(NOT(ISBLANK($M$10)),NOT(ISBLANK(D40)),NOT(D40=0)))</formula>
    </cfRule>
    <cfRule type="expression" dxfId="270" priority="266">
      <formula>AND(OR(D40=$M$9,D40=$O$9),AND(NOT(ISBLANK($M$9)),NOT(ISBLANK(D40)),NOT(D40=0)))</formula>
    </cfRule>
    <cfRule type="expression" dxfId="269" priority="267">
      <formula>AND(OR(D40=$M$8,D40=$O$8),AND(NOT(ISBLANK($M$8)),NOT(ISBLANK(D40)),NOT(D40=0)))</formula>
    </cfRule>
    <cfRule type="expression" dxfId="268" priority="268">
      <formula>AND(OR(D40=$M$7,D40=$O$7),AND(NOT(ISBLANK($M$7)),NOT(ISBLANK(D40)),NOT(D40=0)))</formula>
    </cfRule>
    <cfRule type="expression" dxfId="267" priority="269">
      <formula>AND(OR(D40=$M$6,D40=$O$6),AND(NOT(ISBLANK($M$6)),NOT(ISBLANK(D40)),NOT(D40=0)))</formula>
    </cfRule>
    <cfRule type="expression" dxfId="266" priority="270">
      <formula>AND(OR(D40=$M$5,D40=$O$5),AND(NOT(ISBLANK($M$5)),NOT(ISBLANK(D40)),NOT(D40=0)))</formula>
    </cfRule>
    <cfRule type="expression" dxfId="265" priority="271">
      <formula>AND(OR(D40=$M$4,D40=$O$4),AND(NOT(ISBLANK($M$4)),NOT(ISBLANK(D40)),NOT(D40=0)))</formula>
    </cfRule>
    <cfRule type="cellIs" dxfId="264" priority="272" operator="equal">
      <formula>0</formula>
    </cfRule>
  </conditionalFormatting>
  <conditionalFormatting sqref="L40">
    <cfRule type="expression" dxfId="263" priority="257">
      <formula>AND(OR(L40=$M$10,L40=$O$10),AND(NOT(ISBLANK($M$10)),NOT(ISBLANK(L40)),NOT(L40=0)))</formula>
    </cfRule>
    <cfRule type="expression" dxfId="262" priority="258">
      <formula>AND(OR(L40=$M$9,L40=$O$9),AND(NOT(ISBLANK($M$9)),NOT(ISBLANK(L40)),NOT(L40=0)))</formula>
    </cfRule>
    <cfRule type="expression" dxfId="261" priority="259">
      <formula>AND(OR(L40=$M$8,L40=$O$8),AND(NOT(ISBLANK($M$8)),NOT(ISBLANK(L40)),NOT(L40=0)))</formula>
    </cfRule>
    <cfRule type="expression" dxfId="260" priority="260">
      <formula>AND(OR(L40=$M$7,L40=$O$7),AND(NOT(ISBLANK($M$7)),NOT(ISBLANK(L40)),NOT(L40=0)))</formula>
    </cfRule>
    <cfRule type="expression" dxfId="259" priority="261">
      <formula>AND(OR(L40=$M$6,L40=$O$6),AND(NOT(ISBLANK($M$6)),NOT(ISBLANK(L40)),NOT(L40=0)))</formula>
    </cfRule>
    <cfRule type="expression" dxfId="258" priority="262">
      <formula>AND(OR(L40=$M$5,L40=$O$5),AND(NOT(ISBLANK($M$5)),NOT(ISBLANK(L40)),NOT(L40=0)))</formula>
    </cfRule>
    <cfRule type="expression" dxfId="257" priority="263">
      <formula>AND(OR(L40=$M$4,L40=$O$4),AND(NOT(ISBLANK($M$4)),NOT(ISBLANK(L40)),NOT(L40=0)))</formula>
    </cfRule>
    <cfRule type="cellIs" dxfId="256" priority="264" operator="equal">
      <formula>0</formula>
    </cfRule>
  </conditionalFormatting>
  <conditionalFormatting sqref="L37">
    <cfRule type="expression" dxfId="255" priority="249">
      <formula>AND(OR(L37=$M$10,L37=$O$10),AND(NOT(ISBLANK($M$10)),NOT(ISBLANK(L37)),NOT(L37=0)))</formula>
    </cfRule>
    <cfRule type="expression" dxfId="254" priority="250">
      <formula>AND(OR(L37=$M$9,L37=$O$9),AND(NOT(ISBLANK($M$9)),NOT(ISBLANK(L37)),NOT(L37=0)))</formula>
    </cfRule>
    <cfRule type="expression" dxfId="253" priority="251">
      <formula>AND(OR(L37=$M$8,L37=$O$8),AND(NOT(ISBLANK($M$8)),NOT(ISBLANK(L37)),NOT(L37=0)))</formula>
    </cfRule>
    <cfRule type="expression" dxfId="252" priority="252">
      <formula>AND(OR(L37=$M$7,L37=$O$7),AND(NOT(ISBLANK($M$7)),NOT(ISBLANK(L37)),NOT(L37=0)))</formula>
    </cfRule>
    <cfRule type="expression" dxfId="251" priority="253">
      <formula>AND(OR(L37=$M$6,L37=$O$6),AND(NOT(ISBLANK($M$6)),NOT(ISBLANK(L37)),NOT(L37=0)))</formula>
    </cfRule>
    <cfRule type="expression" dxfId="250" priority="254">
      <formula>AND(OR(L37=$M$5,L37=$O$5),AND(NOT(ISBLANK($M$5)),NOT(ISBLANK(L37)),NOT(L37=0)))</formula>
    </cfRule>
    <cfRule type="expression" dxfId="249" priority="255">
      <formula>AND(OR(L37=$M$4,L37=$O$4),AND(NOT(ISBLANK($M$4)),NOT(ISBLANK(L37)),NOT(L37=0)))</formula>
    </cfRule>
    <cfRule type="cellIs" dxfId="248" priority="256" operator="equal">
      <formula>0</formula>
    </cfRule>
  </conditionalFormatting>
  <conditionalFormatting sqref="T35:T37">
    <cfRule type="expression" dxfId="247" priority="241">
      <formula>AND(OR(T35=$M$10,T35=$O$10),AND(NOT(ISBLANK($M$10)),NOT(ISBLANK(T35)),NOT(T35=0)))</formula>
    </cfRule>
    <cfRule type="expression" dxfId="246" priority="242">
      <formula>AND(OR(T35=$M$9,T35=$O$9),AND(NOT(ISBLANK($M$9)),NOT(ISBLANK(T35)),NOT(T35=0)))</formula>
    </cfRule>
    <cfRule type="expression" dxfId="245" priority="243">
      <formula>AND(OR(T35=$M$8,T35=$O$8),AND(NOT(ISBLANK($M$8)),NOT(ISBLANK(T35)),NOT(T35=0)))</formula>
    </cfRule>
    <cfRule type="expression" dxfId="244" priority="244">
      <formula>AND(OR(T35=$M$7,T35=$O$7),AND(NOT(ISBLANK($M$7)),NOT(ISBLANK(T35)),NOT(T35=0)))</formula>
    </cfRule>
    <cfRule type="expression" dxfId="243" priority="245">
      <formula>AND(OR(T35=$M$6,T35=$O$6),AND(NOT(ISBLANK($M$6)),NOT(ISBLANK(T35)),NOT(T35=0)))</formula>
    </cfRule>
    <cfRule type="expression" dxfId="242" priority="246">
      <formula>AND(OR(T35=$M$5,T35=$O$5),AND(NOT(ISBLANK($M$5)),NOT(ISBLANK(T35)),NOT(T35=0)))</formula>
    </cfRule>
    <cfRule type="expression" dxfId="241" priority="247">
      <formula>AND(OR(T35=$M$4,T35=$O$4),AND(NOT(ISBLANK($M$4)),NOT(ISBLANK(T35)),NOT(T35=0)))</formula>
    </cfRule>
    <cfRule type="cellIs" dxfId="240" priority="248" operator="equal">
      <formula>0</formula>
    </cfRule>
  </conditionalFormatting>
  <conditionalFormatting sqref="T38:T40">
    <cfRule type="expression" dxfId="239" priority="233">
      <formula>AND(OR(T38=$M$10,T38=$O$10),AND(NOT(ISBLANK($M$10)),NOT(ISBLANK(T38)),NOT(T38=0)))</formula>
    </cfRule>
    <cfRule type="expression" dxfId="238" priority="234">
      <formula>AND(OR(T38=$M$9,T38=$O$9),AND(NOT(ISBLANK($M$9)),NOT(ISBLANK(T38)),NOT(T38=0)))</formula>
    </cfRule>
    <cfRule type="expression" dxfId="237" priority="235">
      <formula>AND(OR(T38=$M$8,T38=$O$8),AND(NOT(ISBLANK($M$8)),NOT(ISBLANK(T38)),NOT(T38=0)))</formula>
    </cfRule>
    <cfRule type="expression" dxfId="236" priority="236">
      <formula>AND(OR(T38=$M$7,T38=$O$7),AND(NOT(ISBLANK($M$7)),NOT(ISBLANK(T38)),NOT(T38=0)))</formula>
    </cfRule>
    <cfRule type="expression" dxfId="235" priority="237">
      <formula>AND(OR(T38=$M$6,T38=$O$6),AND(NOT(ISBLANK($M$6)),NOT(ISBLANK(T38)),NOT(T38=0)))</formula>
    </cfRule>
    <cfRule type="expression" dxfId="234" priority="238">
      <formula>AND(OR(T38=$M$5,T38=$O$5),AND(NOT(ISBLANK($M$5)),NOT(ISBLANK(T38)),NOT(T38=0)))</formula>
    </cfRule>
    <cfRule type="expression" dxfId="233" priority="239">
      <formula>AND(OR(T38=$M$4,T38=$O$4),AND(NOT(ISBLANK($M$4)),NOT(ISBLANK(T38)),NOT(T38=0)))</formula>
    </cfRule>
    <cfRule type="cellIs" dxfId="232" priority="240" operator="equal">
      <formula>0</formula>
    </cfRule>
  </conditionalFormatting>
  <conditionalFormatting sqref="W36">
    <cfRule type="expression" dxfId="231" priority="225">
      <formula>AND(OR(W36=$M$10,W36=$O$10),AND(NOT(ISBLANK($M$10)),NOT(ISBLANK(W36)),NOT(W36=0)))</formula>
    </cfRule>
    <cfRule type="expression" dxfId="230" priority="226">
      <formula>AND(OR(W36=$M$9,W36=$O$9),AND(NOT(ISBLANK($M$9)),NOT(ISBLANK(W36)),NOT(W36=0)))</formula>
    </cfRule>
    <cfRule type="expression" dxfId="229" priority="227">
      <formula>AND(OR(W36=$M$8,W36=$O$8),AND(NOT(ISBLANK($M$8)),NOT(ISBLANK(W36)),NOT(W36=0)))</formula>
    </cfRule>
    <cfRule type="expression" dxfId="228" priority="228">
      <formula>AND(OR(W36=$M$7,W36=$O$7),AND(NOT(ISBLANK($M$7)),NOT(ISBLANK(W36)),NOT(W36=0)))</formula>
    </cfRule>
    <cfRule type="expression" dxfId="227" priority="229">
      <formula>AND(OR(W36=$M$6,W36=$O$6),AND(NOT(ISBLANK($M$6)),NOT(ISBLANK(W36)),NOT(W36=0)))</formula>
    </cfRule>
    <cfRule type="expression" dxfId="226" priority="230">
      <formula>AND(OR(W36=$M$5,W36=$O$5),AND(NOT(ISBLANK($M$5)),NOT(ISBLANK(W36)),NOT(W36=0)))</formula>
    </cfRule>
    <cfRule type="expression" dxfId="225" priority="231">
      <formula>AND(OR(W36=$M$4,W36=$O$4),AND(NOT(ISBLANK($M$4)),NOT(ISBLANK(W36)),NOT(W36=0)))</formula>
    </cfRule>
    <cfRule type="cellIs" dxfId="224" priority="232" operator="equal">
      <formula>0</formula>
    </cfRule>
  </conditionalFormatting>
  <conditionalFormatting sqref="W38">
    <cfRule type="expression" dxfId="223" priority="217">
      <formula>AND(OR(W38=$M$10,W38=$O$10),AND(NOT(ISBLANK($M$10)),NOT(ISBLANK(W38)),NOT(W38=0)))</formula>
    </cfRule>
    <cfRule type="expression" dxfId="222" priority="218">
      <formula>AND(OR(W38=$M$9,W38=$O$9),AND(NOT(ISBLANK($M$9)),NOT(ISBLANK(W38)),NOT(W38=0)))</formula>
    </cfRule>
    <cfRule type="expression" dxfId="221" priority="219">
      <formula>AND(OR(W38=$M$8,W38=$O$8),AND(NOT(ISBLANK($M$8)),NOT(ISBLANK(W38)),NOT(W38=0)))</formula>
    </cfRule>
    <cfRule type="expression" dxfId="220" priority="220">
      <formula>AND(OR(W38=$M$7,W38=$O$7),AND(NOT(ISBLANK($M$7)),NOT(ISBLANK(W38)),NOT(W38=0)))</formula>
    </cfRule>
    <cfRule type="expression" dxfId="219" priority="221">
      <formula>AND(OR(W38=$M$6,W38=$O$6),AND(NOT(ISBLANK($M$6)),NOT(ISBLANK(W38)),NOT(W38=0)))</formula>
    </cfRule>
    <cfRule type="expression" dxfId="218" priority="222">
      <formula>AND(OR(W38=$M$5,W38=$O$5),AND(NOT(ISBLANK($M$5)),NOT(ISBLANK(W38)),NOT(W38=0)))</formula>
    </cfRule>
    <cfRule type="expression" dxfId="217" priority="223">
      <formula>AND(OR(W38=$M$4,W38=$O$4),AND(NOT(ISBLANK($M$4)),NOT(ISBLANK(W38)),NOT(W38=0)))</formula>
    </cfRule>
    <cfRule type="cellIs" dxfId="216" priority="224" operator="equal">
      <formula>0</formula>
    </cfRule>
  </conditionalFormatting>
  <conditionalFormatting sqref="W39">
    <cfRule type="expression" dxfId="215" priority="209">
      <formula>AND(OR(W39=$M$10,W39=$O$10),AND(NOT(ISBLANK($M$10)),NOT(ISBLANK(W39)),NOT(W39=0)))</formula>
    </cfRule>
    <cfRule type="expression" dxfId="214" priority="210">
      <formula>AND(OR(W39=$M$9,W39=$O$9),AND(NOT(ISBLANK($M$9)),NOT(ISBLANK(W39)),NOT(W39=0)))</formula>
    </cfRule>
    <cfRule type="expression" dxfId="213" priority="211">
      <formula>AND(OR(W39=$M$8,W39=$O$8),AND(NOT(ISBLANK($M$8)),NOT(ISBLANK(W39)),NOT(W39=0)))</formula>
    </cfRule>
    <cfRule type="expression" dxfId="212" priority="212">
      <formula>AND(OR(W39=$M$7,W39=$O$7),AND(NOT(ISBLANK($M$7)),NOT(ISBLANK(W39)),NOT(W39=0)))</formula>
    </cfRule>
    <cfRule type="expression" dxfId="211" priority="213">
      <formula>AND(OR(W39=$M$6,W39=$O$6),AND(NOT(ISBLANK($M$6)),NOT(ISBLANK(W39)),NOT(W39=0)))</formula>
    </cfRule>
    <cfRule type="expression" dxfId="210" priority="214">
      <formula>AND(OR(W39=$M$5,W39=$O$5),AND(NOT(ISBLANK($M$5)),NOT(ISBLANK(W39)),NOT(W39=0)))</formula>
    </cfRule>
    <cfRule type="expression" dxfId="209" priority="215">
      <formula>AND(OR(W39=$M$4,W39=$O$4),AND(NOT(ISBLANK($M$4)),NOT(ISBLANK(W39)),NOT(W39=0)))</formula>
    </cfRule>
    <cfRule type="cellIs" dxfId="208" priority="216" operator="equal">
      <formula>0</formula>
    </cfRule>
  </conditionalFormatting>
  <conditionalFormatting sqref="W40">
    <cfRule type="expression" dxfId="207" priority="201">
      <formula>AND(OR(W40=$M$10,W40=$O$10),AND(NOT(ISBLANK($M$10)),NOT(ISBLANK(W40)),NOT(W40=0)))</formula>
    </cfRule>
    <cfRule type="expression" dxfId="206" priority="202">
      <formula>AND(OR(W40=$M$9,W40=$O$9),AND(NOT(ISBLANK($M$9)),NOT(ISBLANK(W40)),NOT(W40=0)))</formula>
    </cfRule>
    <cfRule type="expression" dxfId="205" priority="203">
      <formula>AND(OR(W40=$M$8,W40=$O$8),AND(NOT(ISBLANK($M$8)),NOT(ISBLANK(W40)),NOT(W40=0)))</formula>
    </cfRule>
    <cfRule type="expression" dxfId="204" priority="204">
      <formula>AND(OR(W40=$M$7,W40=$O$7),AND(NOT(ISBLANK($M$7)),NOT(ISBLANK(W40)),NOT(W40=0)))</formula>
    </cfRule>
    <cfRule type="expression" dxfId="203" priority="205">
      <formula>AND(OR(W40=$M$6,W40=$O$6),AND(NOT(ISBLANK($M$6)),NOT(ISBLANK(W40)),NOT(W40=0)))</formula>
    </cfRule>
    <cfRule type="expression" dxfId="202" priority="206">
      <formula>AND(OR(W40=$M$5,W40=$O$5),AND(NOT(ISBLANK($M$5)),NOT(ISBLANK(W40)),NOT(W40=0)))</formula>
    </cfRule>
    <cfRule type="expression" dxfId="201" priority="207">
      <formula>AND(OR(W40=$M$4,W40=$O$4),AND(NOT(ISBLANK($M$4)),NOT(ISBLANK(W40)),NOT(W40=0)))</formula>
    </cfRule>
    <cfRule type="cellIs" dxfId="200" priority="208" operator="equal">
      <formula>0</formula>
    </cfRule>
  </conditionalFormatting>
  <conditionalFormatting sqref="U35:V35">
    <cfRule type="expression" dxfId="199" priority="193">
      <formula>AND(OR(U35=$M$10,U35=$O$10),AND(NOT(ISBLANK($M$10)),NOT(ISBLANK(U35)),NOT(U35=0)))</formula>
    </cfRule>
    <cfRule type="expression" dxfId="198" priority="194">
      <formula>AND(OR(U35=$M$9,U35=$O$9),AND(NOT(ISBLANK($M$9)),NOT(ISBLANK(U35)),NOT(U35=0)))</formula>
    </cfRule>
    <cfRule type="expression" dxfId="197" priority="195">
      <formula>AND(OR(U35=$M$8,U35=$O$8),AND(NOT(ISBLANK($M$8)),NOT(ISBLANK(U35)),NOT(U35=0)))</formula>
    </cfRule>
    <cfRule type="expression" dxfId="196" priority="196">
      <formula>AND(OR(U35=$M$7,U35=$O$7),AND(NOT(ISBLANK($M$7)),NOT(ISBLANK(U35)),NOT(U35=0)))</formula>
    </cfRule>
    <cfRule type="expression" dxfId="195" priority="197">
      <formula>AND(OR(U35=$M$6,U35=$O$6),AND(NOT(ISBLANK($M$6)),NOT(ISBLANK(U35)),NOT(U35=0)))</formula>
    </cfRule>
    <cfRule type="expression" dxfId="194" priority="198">
      <formula>AND(OR(U35=$M$5,U35=$O$5),AND(NOT(ISBLANK($M$5)),NOT(ISBLANK(U35)),NOT(U35=0)))</formula>
    </cfRule>
    <cfRule type="expression" dxfId="193" priority="199">
      <formula>AND(OR(U35=$M$4,U35=$O$4),AND(NOT(ISBLANK($M$4)),NOT(ISBLANK(U35)),NOT(U35=0)))</formula>
    </cfRule>
    <cfRule type="cellIs" dxfId="192" priority="200" operator="equal">
      <formula>0</formula>
    </cfRule>
  </conditionalFormatting>
  <conditionalFormatting sqref="U38:V38">
    <cfRule type="expression" dxfId="191" priority="185">
      <formula>AND(OR(U38=$M$10,U38=$O$10),AND(NOT(ISBLANK($M$10)),NOT(ISBLANK(U38)),NOT(U38=0)))</formula>
    </cfRule>
    <cfRule type="expression" dxfId="190" priority="186">
      <formula>AND(OR(U38=$M$9,U38=$O$9),AND(NOT(ISBLANK($M$9)),NOT(ISBLANK(U38)),NOT(U38=0)))</formula>
    </cfRule>
    <cfRule type="expression" dxfId="189" priority="187">
      <formula>AND(OR(U38=$M$8,U38=$O$8),AND(NOT(ISBLANK($M$8)),NOT(ISBLANK(U38)),NOT(U38=0)))</formula>
    </cfRule>
    <cfRule type="expression" dxfId="188" priority="188">
      <formula>AND(OR(U38=$M$7,U38=$O$7),AND(NOT(ISBLANK($M$7)),NOT(ISBLANK(U38)),NOT(U38=0)))</formula>
    </cfRule>
    <cfRule type="expression" dxfId="187" priority="189">
      <formula>AND(OR(U38=$M$6,U38=$O$6),AND(NOT(ISBLANK($M$6)),NOT(ISBLANK(U38)),NOT(U38=0)))</formula>
    </cfRule>
    <cfRule type="expression" dxfId="186" priority="190">
      <formula>AND(OR(U38=$M$5,U38=$O$5),AND(NOT(ISBLANK($M$5)),NOT(ISBLANK(U38)),NOT(U38=0)))</formula>
    </cfRule>
    <cfRule type="expression" dxfId="185" priority="191">
      <formula>AND(OR(U38=$M$4,U38=$O$4),AND(NOT(ISBLANK($M$4)),NOT(ISBLANK(U38)),NOT(U38=0)))</formula>
    </cfRule>
    <cfRule type="cellIs" dxfId="184" priority="192" operator="equal">
      <formula>0</formula>
    </cfRule>
  </conditionalFormatting>
  <conditionalFormatting sqref="W34">
    <cfRule type="expression" dxfId="183" priority="177">
      <formula>AND(OR(W34=$M$10,W34=$O$10),AND(NOT(ISBLANK($M$10)),NOT(ISBLANK(W34)),NOT(W34=0)))</formula>
    </cfRule>
    <cfRule type="expression" dxfId="182" priority="178">
      <formula>AND(OR(W34=$M$9,W34=$O$9),AND(NOT(ISBLANK($M$9)),NOT(ISBLANK(W34)),NOT(W34=0)))</formula>
    </cfRule>
    <cfRule type="expression" dxfId="181" priority="179">
      <formula>AND(OR(W34=$M$8,W34=$O$8),AND(NOT(ISBLANK($M$8)),NOT(ISBLANK(W34)),NOT(W34=0)))</formula>
    </cfRule>
    <cfRule type="expression" dxfId="180" priority="180">
      <formula>AND(OR(W34=$M$7,W34=$O$7),AND(NOT(ISBLANK($M$7)),NOT(ISBLANK(W34)),NOT(W34=0)))</formula>
    </cfRule>
    <cfRule type="expression" dxfId="179" priority="181">
      <formula>AND(OR(W34=$M$6,W34=$O$6),AND(NOT(ISBLANK($M$6)),NOT(ISBLANK(W34)),NOT(W34=0)))</formula>
    </cfRule>
    <cfRule type="expression" dxfId="178" priority="182">
      <formula>AND(OR(W34=$M$5,W34=$O$5),AND(NOT(ISBLANK($M$5)),NOT(ISBLANK(W34)),NOT(W34=0)))</formula>
    </cfRule>
    <cfRule type="expression" dxfId="177" priority="183">
      <formula>AND(OR(W34=$M$4,W34=$O$4),AND(NOT(ISBLANK($M$4)),NOT(ISBLANK(W34)),NOT(W34=0)))</formula>
    </cfRule>
    <cfRule type="cellIs" dxfId="176" priority="184" operator="equal">
      <formula>0</formula>
    </cfRule>
  </conditionalFormatting>
  <conditionalFormatting sqref="W37">
    <cfRule type="expression" dxfId="175" priority="169">
      <formula>AND(OR(W37=$M$10,W37=$O$10),AND(NOT(ISBLANK($M$10)),NOT(ISBLANK(W37)),NOT(W37=0)))</formula>
    </cfRule>
    <cfRule type="expression" dxfId="174" priority="170">
      <formula>AND(OR(W37=$M$9,W37=$O$9),AND(NOT(ISBLANK($M$9)),NOT(ISBLANK(W37)),NOT(W37=0)))</formula>
    </cfRule>
    <cfRule type="expression" dxfId="173" priority="171">
      <formula>AND(OR(W37=$M$8,W37=$O$8),AND(NOT(ISBLANK($M$8)),NOT(ISBLANK(W37)),NOT(W37=0)))</formula>
    </cfRule>
    <cfRule type="expression" dxfId="172" priority="172">
      <formula>AND(OR(W37=$M$7,W37=$O$7),AND(NOT(ISBLANK($M$7)),NOT(ISBLANK(W37)),NOT(W37=0)))</formula>
    </cfRule>
    <cfRule type="expression" dxfId="171" priority="173">
      <formula>AND(OR(W37=$M$6,W37=$O$6),AND(NOT(ISBLANK($M$6)),NOT(ISBLANK(W37)),NOT(W37=0)))</formula>
    </cfRule>
    <cfRule type="expression" dxfId="170" priority="174">
      <formula>AND(OR(W37=$M$5,W37=$O$5),AND(NOT(ISBLANK($M$5)),NOT(ISBLANK(W37)),NOT(W37=0)))</formula>
    </cfRule>
    <cfRule type="expression" dxfId="169" priority="175">
      <formula>AND(OR(W37=$M$4,W37=$O$4),AND(NOT(ISBLANK($M$4)),NOT(ISBLANK(W37)),NOT(W37=0)))</formula>
    </cfRule>
    <cfRule type="cellIs" dxfId="168" priority="176" operator="equal">
      <formula>0</formula>
    </cfRule>
  </conditionalFormatting>
  <conditionalFormatting sqref="E32:I32 K32 P32:Q32 D33:I33 K33:Q33">
    <cfRule type="expression" dxfId="167" priority="161">
      <formula>AND(OR(D32=$M$10,D32=$O$10),AND(NOT(ISBLANK($M$10)),NOT(ISBLANK(D32)),NOT(D32=0)))</formula>
    </cfRule>
    <cfRule type="expression" dxfId="166" priority="162">
      <formula>AND(OR(D32=$M$9,D32=$O$9),AND(NOT(ISBLANK($M$9)),NOT(ISBLANK(D32)),NOT(D32=0)))</formula>
    </cfRule>
    <cfRule type="expression" dxfId="165" priority="163">
      <formula>AND(OR(D32=$M$8,D32=$O$8),AND(NOT(ISBLANK($M$8)),NOT(ISBLANK(D32)),NOT(D32=0)))</formula>
    </cfRule>
    <cfRule type="expression" dxfId="164" priority="164">
      <formula>AND(OR(D32=$M$7,D32=$O$7),AND(NOT(ISBLANK($M$7)),NOT(ISBLANK(D32)),NOT(D32=0)))</formula>
    </cfRule>
    <cfRule type="expression" dxfId="163" priority="165">
      <formula>AND(OR(D32=$M$6,D32=$O$6),AND(NOT(ISBLANK($M$6)),NOT(ISBLANK(D32)),NOT(D32=0)))</formula>
    </cfRule>
    <cfRule type="expression" dxfId="162" priority="166">
      <formula>AND(OR(D32=$M$5,D32=$O$5),AND(NOT(ISBLANK($M$5)),NOT(ISBLANK(D32)),NOT(D32=0)))</formula>
    </cfRule>
    <cfRule type="expression" dxfId="161" priority="167">
      <formula>AND(OR(D32=$M$4,D32=$O$4),AND(NOT(ISBLANK($M$4)),NOT(ISBLANK(D32)),NOT(D32=0)))</formula>
    </cfRule>
    <cfRule type="cellIs" dxfId="160" priority="168" operator="equal">
      <formula>0</formula>
    </cfRule>
  </conditionalFormatting>
  <conditionalFormatting sqref="D32">
    <cfRule type="expression" dxfId="159" priority="153">
      <formula>AND(OR(D32=$M$10,D32=$O$10),AND(NOT(ISBLANK($M$10)),NOT(ISBLANK(D32)),NOT(D32=0)))</formula>
    </cfRule>
    <cfRule type="expression" dxfId="158" priority="154">
      <formula>AND(OR(D32=$M$9,D32=$O$9),AND(NOT(ISBLANK($M$9)),NOT(ISBLANK(D32)),NOT(D32=0)))</formula>
    </cfRule>
    <cfRule type="expression" dxfId="157" priority="155">
      <formula>AND(OR(D32=$M$8,D32=$O$8),AND(NOT(ISBLANK($M$8)),NOT(ISBLANK(D32)),NOT(D32=0)))</formula>
    </cfRule>
    <cfRule type="expression" dxfId="156" priority="156">
      <formula>AND(OR(D32=$M$7,D32=$O$7),AND(NOT(ISBLANK($M$7)),NOT(ISBLANK(D32)),NOT(D32=0)))</formula>
    </cfRule>
    <cfRule type="expression" dxfId="155" priority="157">
      <formula>AND(OR(D32=$M$6,D32=$O$6),AND(NOT(ISBLANK($M$6)),NOT(ISBLANK(D32)),NOT(D32=0)))</formula>
    </cfRule>
    <cfRule type="expression" dxfId="154" priority="158">
      <formula>AND(OR(D32=$M$5,D32=$O$5),AND(NOT(ISBLANK($M$5)),NOT(ISBLANK(D32)),NOT(D32=0)))</formula>
    </cfRule>
    <cfRule type="expression" dxfId="153" priority="159">
      <formula>AND(OR(D32=$M$4,D32=$O$4),AND(NOT(ISBLANK($M$4)),NOT(ISBLANK(D32)),NOT(D32=0)))</formula>
    </cfRule>
    <cfRule type="cellIs" dxfId="152" priority="160" operator="equal">
      <formula>0</formula>
    </cfRule>
  </conditionalFormatting>
  <conditionalFormatting sqref="M32:O32">
    <cfRule type="expression" dxfId="151" priority="145">
      <formula>AND(OR(M32=$M$10,M32=$O$10),AND(NOT(ISBLANK($M$10)),NOT(ISBLANK(M32)),NOT(M32=0)))</formula>
    </cfRule>
    <cfRule type="expression" dxfId="150" priority="146">
      <formula>AND(OR(M32=$M$9,M32=$O$9),AND(NOT(ISBLANK($M$9)),NOT(ISBLANK(M32)),NOT(M32=0)))</formula>
    </cfRule>
    <cfRule type="expression" dxfId="149" priority="147">
      <formula>AND(OR(M32=$M$8,M32=$O$8),AND(NOT(ISBLANK($M$8)),NOT(ISBLANK(M32)),NOT(M32=0)))</formula>
    </cfRule>
    <cfRule type="expression" dxfId="148" priority="148">
      <formula>AND(OR(M32=$M$7,M32=$O$7),AND(NOT(ISBLANK($M$7)),NOT(ISBLANK(M32)),NOT(M32=0)))</formula>
    </cfRule>
    <cfRule type="expression" dxfId="147" priority="149">
      <formula>AND(OR(M32=$M$6,M32=$O$6),AND(NOT(ISBLANK($M$6)),NOT(ISBLANK(M32)),NOT(M32=0)))</formula>
    </cfRule>
    <cfRule type="expression" dxfId="146" priority="150">
      <formula>AND(OR(M32=$M$5,M32=$O$5),AND(NOT(ISBLANK($M$5)),NOT(ISBLANK(M32)),NOT(M32=0)))</formula>
    </cfRule>
    <cfRule type="expression" dxfId="145" priority="151">
      <formula>AND(OR(M32=$M$4,M32=$O$4),AND(NOT(ISBLANK($M$4)),NOT(ISBLANK(M32)),NOT(M32=0)))</formula>
    </cfRule>
    <cfRule type="cellIs" dxfId="144" priority="152" operator="equal">
      <formula>0</formula>
    </cfRule>
  </conditionalFormatting>
  <conditionalFormatting sqref="L32">
    <cfRule type="expression" dxfId="143" priority="137">
      <formula>AND(OR(L32=$M$10,L32=$O$10),AND(NOT(ISBLANK($M$10)),NOT(ISBLANK(L32)),NOT(L32=0)))</formula>
    </cfRule>
    <cfRule type="expression" dxfId="142" priority="138">
      <formula>AND(OR(L32=$M$9,L32=$O$9),AND(NOT(ISBLANK($M$9)),NOT(ISBLANK(L32)),NOT(L32=0)))</formula>
    </cfRule>
    <cfRule type="expression" dxfId="141" priority="139">
      <formula>AND(OR(L32=$M$8,L32=$O$8),AND(NOT(ISBLANK($M$8)),NOT(ISBLANK(L32)),NOT(L32=0)))</formula>
    </cfRule>
    <cfRule type="expression" dxfId="140" priority="140">
      <formula>AND(OR(L32=$M$7,L32=$O$7),AND(NOT(ISBLANK($M$7)),NOT(ISBLANK(L32)),NOT(L32=0)))</formula>
    </cfRule>
    <cfRule type="expression" dxfId="139" priority="141">
      <formula>AND(OR(L32=$M$6,L32=$O$6),AND(NOT(ISBLANK($M$6)),NOT(ISBLANK(L32)),NOT(L32=0)))</formula>
    </cfRule>
    <cfRule type="expression" dxfId="138" priority="142">
      <formula>AND(OR(L32=$M$5,L32=$O$5),AND(NOT(ISBLANK($M$5)),NOT(ISBLANK(L32)),NOT(L32=0)))</formula>
    </cfRule>
    <cfRule type="expression" dxfId="137" priority="143">
      <formula>AND(OR(L32=$M$4,L32=$O$4),AND(NOT(ISBLANK($M$4)),NOT(ISBLANK(L32)),NOT(L32=0)))</formula>
    </cfRule>
    <cfRule type="cellIs" dxfId="136" priority="144" operator="equal">
      <formula>0</formula>
    </cfRule>
  </conditionalFormatting>
  <conditionalFormatting sqref="J32:J33">
    <cfRule type="expression" dxfId="135" priority="129">
      <formula>AND(OR(J32=$M$10,J32=$O$10),AND(NOT(ISBLANK($M$10)),NOT(ISBLANK(J32)),NOT(J32=0)))</formula>
    </cfRule>
    <cfRule type="expression" dxfId="134" priority="130">
      <formula>AND(OR(J32=$M$9,J32=$O$9),AND(NOT(ISBLANK($M$9)),NOT(ISBLANK(J32)),NOT(J32=0)))</formula>
    </cfRule>
    <cfRule type="expression" dxfId="133" priority="131">
      <formula>AND(OR(J32=$M$8,J32=$O$8),AND(NOT(ISBLANK($M$8)),NOT(ISBLANK(J32)),NOT(J32=0)))</formula>
    </cfRule>
    <cfRule type="expression" dxfId="132" priority="132">
      <formula>AND(OR(J32=$M$7,J32=$O$7),AND(NOT(ISBLANK($M$7)),NOT(ISBLANK(J32)),NOT(J32=0)))</formula>
    </cfRule>
    <cfRule type="expression" dxfId="131" priority="133">
      <formula>AND(OR(J32=$M$6,J32=$O$6),AND(NOT(ISBLANK($M$6)),NOT(ISBLANK(J32)),NOT(J32=0)))</formula>
    </cfRule>
    <cfRule type="expression" dxfId="130" priority="134">
      <formula>AND(OR(J32=$M$5,J32=$O$5),AND(NOT(ISBLANK($M$5)),NOT(ISBLANK(J32)),NOT(J32=0)))</formula>
    </cfRule>
    <cfRule type="expression" dxfId="129" priority="135">
      <formula>AND(OR(J32=$M$4,J32=$O$4),AND(NOT(ISBLANK($M$4)),NOT(ISBLANK(J32)),NOT(J32=0)))</formula>
    </cfRule>
    <cfRule type="cellIs" dxfId="128" priority="136" operator="equal">
      <formula>0</formula>
    </cfRule>
  </conditionalFormatting>
  <conditionalFormatting sqref="E35:I35 K35 M35:Q35 P34:Q34">
    <cfRule type="expression" dxfId="127" priority="121">
      <formula>AND(OR(E34=$M$10,E34=$O$10),AND(NOT(ISBLANK($M$10)),NOT(ISBLANK(E34)),NOT(E34=0)))</formula>
    </cfRule>
    <cfRule type="expression" dxfId="126" priority="122">
      <formula>AND(OR(E34=$M$9,E34=$O$9),AND(NOT(ISBLANK($M$9)),NOT(ISBLANK(E34)),NOT(E34=0)))</formula>
    </cfRule>
    <cfRule type="expression" dxfId="125" priority="123">
      <formula>AND(OR(E34=$M$8,E34=$O$8),AND(NOT(ISBLANK($M$8)),NOT(ISBLANK(E34)),NOT(E34=0)))</formula>
    </cfRule>
    <cfRule type="expression" dxfId="124" priority="124">
      <formula>AND(OR(E34=$M$7,E34=$O$7),AND(NOT(ISBLANK($M$7)),NOT(ISBLANK(E34)),NOT(E34=0)))</formula>
    </cfRule>
    <cfRule type="expression" dxfId="123" priority="125">
      <formula>AND(OR(E34=$M$6,E34=$O$6),AND(NOT(ISBLANK($M$6)),NOT(ISBLANK(E34)),NOT(E34=0)))</formula>
    </cfRule>
    <cfRule type="expression" dxfId="122" priority="126">
      <formula>AND(OR(E34=$M$5,E34=$O$5),AND(NOT(ISBLANK($M$5)),NOT(ISBLANK(E34)),NOT(E34=0)))</formula>
    </cfRule>
    <cfRule type="expression" dxfId="121" priority="127">
      <formula>AND(OR(E34=$M$4,E34=$O$4),AND(NOT(ISBLANK($M$4)),NOT(ISBLANK(E34)),NOT(E34=0)))</formula>
    </cfRule>
    <cfRule type="cellIs" dxfId="120" priority="128" operator="equal">
      <formula>0</formula>
    </cfRule>
  </conditionalFormatting>
  <conditionalFormatting sqref="E34:I34 K34">
    <cfRule type="expression" dxfId="119" priority="113">
      <formula>AND(OR(E34=$M$10,E34=$O$10),AND(NOT(ISBLANK($M$10)),NOT(ISBLANK(E34)),NOT(E34=0)))</formula>
    </cfRule>
    <cfRule type="expression" dxfId="118" priority="114">
      <formula>AND(OR(E34=$M$9,E34=$O$9),AND(NOT(ISBLANK($M$9)),NOT(ISBLANK(E34)),NOT(E34=0)))</formula>
    </cfRule>
    <cfRule type="expression" dxfId="117" priority="115">
      <formula>AND(OR(E34=$M$8,E34=$O$8),AND(NOT(ISBLANK($M$8)),NOT(ISBLANK(E34)),NOT(E34=0)))</formula>
    </cfRule>
    <cfRule type="expression" dxfId="116" priority="116">
      <formula>AND(OR(E34=$M$7,E34=$O$7),AND(NOT(ISBLANK($M$7)),NOT(ISBLANK(E34)),NOT(E34=0)))</formula>
    </cfRule>
    <cfRule type="expression" dxfId="115" priority="117">
      <formula>AND(OR(E34=$M$6,E34=$O$6),AND(NOT(ISBLANK($M$6)),NOT(ISBLANK(E34)),NOT(E34=0)))</formula>
    </cfRule>
    <cfRule type="expression" dxfId="114" priority="118">
      <formula>AND(OR(E34=$M$5,E34=$O$5),AND(NOT(ISBLANK($M$5)),NOT(ISBLANK(E34)),NOT(E34=0)))</formula>
    </cfRule>
    <cfRule type="expression" dxfId="113" priority="119">
      <formula>AND(OR(E34=$M$4,E34=$O$4),AND(NOT(ISBLANK($M$4)),NOT(ISBLANK(E34)),NOT(E34=0)))</formula>
    </cfRule>
    <cfRule type="cellIs" dxfId="112" priority="120" operator="equal">
      <formula>0</formula>
    </cfRule>
  </conditionalFormatting>
  <conditionalFormatting sqref="M34:O34">
    <cfRule type="expression" dxfId="111" priority="105">
      <formula>AND(OR(M34=$M$10,M34=$O$10),AND(NOT(ISBLANK($M$10)),NOT(ISBLANK(M34)),NOT(M34=0)))</formula>
    </cfRule>
    <cfRule type="expression" dxfId="110" priority="106">
      <formula>AND(OR(M34=$M$9,M34=$O$9),AND(NOT(ISBLANK($M$9)),NOT(ISBLANK(M34)),NOT(M34=0)))</formula>
    </cfRule>
    <cfRule type="expression" dxfId="109" priority="107">
      <formula>AND(OR(M34=$M$8,M34=$O$8),AND(NOT(ISBLANK($M$8)),NOT(ISBLANK(M34)),NOT(M34=0)))</formula>
    </cfRule>
    <cfRule type="expression" dxfId="108" priority="108">
      <formula>AND(OR(M34=$M$7,M34=$O$7),AND(NOT(ISBLANK($M$7)),NOT(ISBLANK(M34)),NOT(M34=0)))</formula>
    </cfRule>
    <cfRule type="expression" dxfId="107" priority="109">
      <formula>AND(OR(M34=$M$6,M34=$O$6),AND(NOT(ISBLANK($M$6)),NOT(ISBLANK(M34)),NOT(M34=0)))</formula>
    </cfRule>
    <cfRule type="expression" dxfId="106" priority="110">
      <formula>AND(OR(M34=$M$5,M34=$O$5),AND(NOT(ISBLANK($M$5)),NOT(ISBLANK(M34)),NOT(M34=0)))</formula>
    </cfRule>
    <cfRule type="expression" dxfId="105" priority="111">
      <formula>AND(OR(M34=$M$4,M34=$O$4),AND(NOT(ISBLANK($M$4)),NOT(ISBLANK(M34)),NOT(M34=0)))</formula>
    </cfRule>
    <cfRule type="cellIs" dxfId="104" priority="112" operator="equal">
      <formula>0</formula>
    </cfRule>
  </conditionalFormatting>
  <conditionalFormatting sqref="D35">
    <cfRule type="expression" dxfId="103" priority="97">
      <formula>AND(OR(D35=$M$10,D35=$O$10),AND(NOT(ISBLANK($M$10)),NOT(ISBLANK(D35)),NOT(D35=0)))</formula>
    </cfRule>
    <cfRule type="expression" dxfId="102" priority="98">
      <formula>AND(OR(D35=$M$9,D35=$O$9),AND(NOT(ISBLANK($M$9)),NOT(ISBLANK(D35)),NOT(D35=0)))</formula>
    </cfRule>
    <cfRule type="expression" dxfId="101" priority="99">
      <formula>AND(OR(D35=$M$8,D35=$O$8),AND(NOT(ISBLANK($M$8)),NOT(ISBLANK(D35)),NOT(D35=0)))</formula>
    </cfRule>
    <cfRule type="expression" dxfId="100" priority="100">
      <formula>AND(OR(D35=$M$7,D35=$O$7),AND(NOT(ISBLANK($M$7)),NOT(ISBLANK(D35)),NOT(D35=0)))</formula>
    </cfRule>
    <cfRule type="expression" dxfId="99" priority="101">
      <formula>AND(OR(D35=$M$6,D35=$O$6),AND(NOT(ISBLANK($M$6)),NOT(ISBLANK(D35)),NOT(D35=0)))</formula>
    </cfRule>
    <cfRule type="expression" dxfId="98" priority="102">
      <formula>AND(OR(D35=$M$5,D35=$O$5),AND(NOT(ISBLANK($M$5)),NOT(ISBLANK(D35)),NOT(D35=0)))</formula>
    </cfRule>
    <cfRule type="expression" dxfId="97" priority="103">
      <formula>AND(OR(D35=$M$4,D35=$O$4),AND(NOT(ISBLANK($M$4)),NOT(ISBLANK(D35)),NOT(D35=0)))</formula>
    </cfRule>
    <cfRule type="cellIs" dxfId="96" priority="104" operator="equal">
      <formula>0</formula>
    </cfRule>
  </conditionalFormatting>
  <conditionalFormatting sqref="L35">
    <cfRule type="expression" dxfId="95" priority="89">
      <formula>AND(OR(L35=$M$10,L35=$O$10),AND(NOT(ISBLANK($M$10)),NOT(ISBLANK(L35)),NOT(L35=0)))</formula>
    </cfRule>
    <cfRule type="expression" dxfId="94" priority="90">
      <formula>AND(OR(L35=$M$9,L35=$O$9),AND(NOT(ISBLANK($M$9)),NOT(ISBLANK(L35)),NOT(L35=0)))</formula>
    </cfRule>
    <cfRule type="expression" dxfId="93" priority="91">
      <formula>AND(OR(L35=$M$8,L35=$O$8),AND(NOT(ISBLANK($M$8)),NOT(ISBLANK(L35)),NOT(L35=0)))</formula>
    </cfRule>
    <cfRule type="expression" dxfId="92" priority="92">
      <formula>AND(OR(L35=$M$7,L35=$O$7),AND(NOT(ISBLANK($M$7)),NOT(ISBLANK(L35)),NOT(L35=0)))</formula>
    </cfRule>
    <cfRule type="expression" dxfId="91" priority="93">
      <formula>AND(OR(L35=$M$6,L35=$O$6),AND(NOT(ISBLANK($M$6)),NOT(ISBLANK(L35)),NOT(L35=0)))</formula>
    </cfRule>
    <cfRule type="expression" dxfId="90" priority="94">
      <formula>AND(OR(L35=$M$5,L35=$O$5),AND(NOT(ISBLANK($M$5)),NOT(ISBLANK(L35)),NOT(L35=0)))</formula>
    </cfRule>
    <cfRule type="expression" dxfId="89" priority="95">
      <formula>AND(OR(L35=$M$4,L35=$O$4),AND(NOT(ISBLANK($M$4)),NOT(ISBLANK(L35)),NOT(L35=0)))</formula>
    </cfRule>
    <cfRule type="cellIs" dxfId="88" priority="96" operator="equal">
      <formula>0</formula>
    </cfRule>
  </conditionalFormatting>
  <conditionalFormatting sqref="L34">
    <cfRule type="expression" dxfId="87" priority="81">
      <formula>AND(OR(L34=$M$10,L34=$O$10),AND(NOT(ISBLANK($M$10)),NOT(ISBLANK(L34)),NOT(L34=0)))</formula>
    </cfRule>
    <cfRule type="expression" dxfId="86" priority="82">
      <formula>AND(OR(L34=$M$9,L34=$O$9),AND(NOT(ISBLANK($M$9)),NOT(ISBLANK(L34)),NOT(L34=0)))</formula>
    </cfRule>
    <cfRule type="expression" dxfId="85" priority="83">
      <formula>AND(OR(L34=$M$8,L34=$O$8),AND(NOT(ISBLANK($M$8)),NOT(ISBLANK(L34)),NOT(L34=0)))</formula>
    </cfRule>
    <cfRule type="expression" dxfId="84" priority="84">
      <formula>AND(OR(L34=$M$7,L34=$O$7),AND(NOT(ISBLANK($M$7)),NOT(ISBLANK(L34)),NOT(L34=0)))</formula>
    </cfRule>
    <cfRule type="expression" dxfId="83" priority="85">
      <formula>AND(OR(L34=$M$6,L34=$O$6),AND(NOT(ISBLANK($M$6)),NOT(ISBLANK(L34)),NOT(L34=0)))</formula>
    </cfRule>
    <cfRule type="expression" dxfId="82" priority="86">
      <formula>AND(OR(L34=$M$5,L34=$O$5),AND(NOT(ISBLANK($M$5)),NOT(ISBLANK(L34)),NOT(L34=0)))</formula>
    </cfRule>
    <cfRule type="expression" dxfId="81" priority="87">
      <formula>AND(OR(L34=$M$4,L34=$O$4),AND(NOT(ISBLANK($M$4)),NOT(ISBLANK(L34)),NOT(L34=0)))</formula>
    </cfRule>
    <cfRule type="cellIs" dxfId="80" priority="88" operator="equal">
      <formula>0</formula>
    </cfRule>
  </conditionalFormatting>
  <conditionalFormatting sqref="D34">
    <cfRule type="expression" dxfId="79" priority="73">
      <formula>AND(OR(D34=$M$10,D34=$O$10),AND(NOT(ISBLANK($M$10)),NOT(ISBLANK(D34)),NOT(D34=0)))</formula>
    </cfRule>
    <cfRule type="expression" dxfId="78" priority="74">
      <formula>AND(OR(D34=$M$9,D34=$O$9),AND(NOT(ISBLANK($M$9)),NOT(ISBLANK(D34)),NOT(D34=0)))</formula>
    </cfRule>
    <cfRule type="expression" dxfId="77" priority="75">
      <formula>AND(OR(D34=$M$8,D34=$O$8),AND(NOT(ISBLANK($M$8)),NOT(ISBLANK(D34)),NOT(D34=0)))</formula>
    </cfRule>
    <cfRule type="expression" dxfId="76" priority="76">
      <formula>AND(OR(D34=$M$7,D34=$O$7),AND(NOT(ISBLANK($M$7)),NOT(ISBLANK(D34)),NOT(D34=0)))</formula>
    </cfRule>
    <cfRule type="expression" dxfId="75" priority="77">
      <formula>AND(OR(D34=$M$6,D34=$O$6),AND(NOT(ISBLANK($M$6)),NOT(ISBLANK(D34)),NOT(D34=0)))</formula>
    </cfRule>
    <cfRule type="expression" dxfId="74" priority="78">
      <formula>AND(OR(D34=$M$5,D34=$O$5),AND(NOT(ISBLANK($M$5)),NOT(ISBLANK(D34)),NOT(D34=0)))</formula>
    </cfRule>
    <cfRule type="expression" dxfId="73" priority="79">
      <formula>AND(OR(D34=$M$4,D34=$O$4),AND(NOT(ISBLANK($M$4)),NOT(ISBLANK(D34)),NOT(D34=0)))</formula>
    </cfRule>
    <cfRule type="cellIs" dxfId="72" priority="80" operator="equal">
      <formula>0</formula>
    </cfRule>
  </conditionalFormatting>
  <conditionalFormatting sqref="E37:I37 K37 M37:Q37 P36:Q36">
    <cfRule type="expression" dxfId="71" priority="65">
      <formula>AND(OR(E36=$M$10,E36=$O$10),AND(NOT(ISBLANK($M$10)),NOT(ISBLANK(E36)),NOT(E36=0)))</formula>
    </cfRule>
    <cfRule type="expression" dxfId="70" priority="66">
      <formula>AND(OR(E36=$M$9,E36=$O$9),AND(NOT(ISBLANK($M$9)),NOT(ISBLANK(E36)),NOT(E36=0)))</formula>
    </cfRule>
    <cfRule type="expression" dxfId="69" priority="67">
      <formula>AND(OR(E36=$M$8,E36=$O$8),AND(NOT(ISBLANK($M$8)),NOT(ISBLANK(E36)),NOT(E36=0)))</formula>
    </cfRule>
    <cfRule type="expression" dxfId="68" priority="68">
      <formula>AND(OR(E36=$M$7,E36=$O$7),AND(NOT(ISBLANK($M$7)),NOT(ISBLANK(E36)),NOT(E36=0)))</formula>
    </cfRule>
    <cfRule type="expression" dxfId="67" priority="69">
      <formula>AND(OR(E36=$M$6,E36=$O$6),AND(NOT(ISBLANK($M$6)),NOT(ISBLANK(E36)),NOT(E36=0)))</formula>
    </cfRule>
    <cfRule type="expression" dxfId="66" priority="70">
      <formula>AND(OR(E36=$M$5,E36=$O$5),AND(NOT(ISBLANK($M$5)),NOT(ISBLANK(E36)),NOT(E36=0)))</formula>
    </cfRule>
    <cfRule type="expression" dxfId="65" priority="71">
      <formula>AND(OR(E36=$M$4,E36=$O$4),AND(NOT(ISBLANK($M$4)),NOT(ISBLANK(E36)),NOT(E36=0)))</formula>
    </cfRule>
    <cfRule type="cellIs" dxfId="64" priority="72" operator="equal">
      <formula>0</formula>
    </cfRule>
  </conditionalFormatting>
  <conditionalFormatting sqref="M36:O36">
    <cfRule type="expression" dxfId="63" priority="57">
      <formula>AND(OR(M36=$M$10,M36=$O$10),AND(NOT(ISBLANK($M$10)),NOT(ISBLANK(M36)),NOT(M36=0)))</formula>
    </cfRule>
    <cfRule type="expression" dxfId="62" priority="58">
      <formula>AND(OR(M36=$M$9,M36=$O$9),AND(NOT(ISBLANK($M$9)),NOT(ISBLANK(M36)),NOT(M36=0)))</formula>
    </cfRule>
    <cfRule type="expression" dxfId="61" priority="59">
      <formula>AND(OR(M36=$M$8,M36=$O$8),AND(NOT(ISBLANK($M$8)),NOT(ISBLANK(M36)),NOT(M36=0)))</formula>
    </cfRule>
    <cfRule type="expression" dxfId="60" priority="60">
      <formula>AND(OR(M36=$M$7,M36=$O$7),AND(NOT(ISBLANK($M$7)),NOT(ISBLANK(M36)),NOT(M36=0)))</formula>
    </cfRule>
    <cfRule type="expression" dxfId="59" priority="61">
      <formula>AND(OR(M36=$M$6,M36=$O$6),AND(NOT(ISBLANK($M$6)),NOT(ISBLANK(M36)),NOT(M36=0)))</formula>
    </cfRule>
    <cfRule type="expression" dxfId="58" priority="62">
      <formula>AND(OR(M36=$M$5,M36=$O$5),AND(NOT(ISBLANK($M$5)),NOT(ISBLANK(M36)),NOT(M36=0)))</formula>
    </cfRule>
    <cfRule type="expression" dxfId="57" priority="63">
      <formula>AND(OR(M36=$M$4,M36=$O$4),AND(NOT(ISBLANK($M$4)),NOT(ISBLANK(M36)),NOT(M36=0)))</formula>
    </cfRule>
    <cfRule type="cellIs" dxfId="56" priority="64" operator="equal">
      <formula>0</formula>
    </cfRule>
  </conditionalFormatting>
  <conditionalFormatting sqref="J36:J37">
    <cfRule type="expression" dxfId="55" priority="49">
      <formula>AND(OR(J36=$M$10,J36=$O$10),AND(NOT(ISBLANK($M$10)),NOT(ISBLANK(J36)),NOT(J36=0)))</formula>
    </cfRule>
    <cfRule type="expression" dxfId="54" priority="50">
      <formula>AND(OR(J36=$M$9,J36=$O$9),AND(NOT(ISBLANK($M$9)),NOT(ISBLANK(J36)),NOT(J36=0)))</formula>
    </cfRule>
    <cfRule type="expression" dxfId="53" priority="51">
      <formula>AND(OR(J36=$M$8,J36=$O$8),AND(NOT(ISBLANK($M$8)),NOT(ISBLANK(J36)),NOT(J36=0)))</formula>
    </cfRule>
    <cfRule type="expression" dxfId="52" priority="52">
      <formula>AND(OR(J36=$M$7,J36=$O$7),AND(NOT(ISBLANK($M$7)),NOT(ISBLANK(J36)),NOT(J36=0)))</formula>
    </cfRule>
    <cfRule type="expression" dxfId="51" priority="53">
      <formula>AND(OR(J36=$M$6,J36=$O$6),AND(NOT(ISBLANK($M$6)),NOT(ISBLANK(J36)),NOT(J36=0)))</formula>
    </cfRule>
    <cfRule type="expression" dxfId="50" priority="54">
      <formula>AND(OR(J36=$M$5,J36=$O$5),AND(NOT(ISBLANK($M$5)),NOT(ISBLANK(J36)),NOT(J36=0)))</formula>
    </cfRule>
    <cfRule type="expression" dxfId="49" priority="55">
      <formula>AND(OR(J36=$M$4,J36=$O$4),AND(NOT(ISBLANK($M$4)),NOT(ISBLANK(J36)),NOT(J36=0)))</formula>
    </cfRule>
    <cfRule type="cellIs" dxfId="48" priority="56" operator="equal">
      <formula>0</formula>
    </cfRule>
  </conditionalFormatting>
  <conditionalFormatting sqref="L36">
    <cfRule type="expression" dxfId="47" priority="41">
      <formula>AND(OR(L36=$M$10,L36=$O$10),AND(NOT(ISBLANK($M$10)),NOT(ISBLANK(L36)),NOT(L36=0)))</formula>
    </cfRule>
    <cfRule type="expression" dxfId="46" priority="42">
      <formula>AND(OR(L36=$M$9,L36=$O$9),AND(NOT(ISBLANK($M$9)),NOT(ISBLANK(L36)),NOT(L36=0)))</formula>
    </cfRule>
    <cfRule type="expression" dxfId="45" priority="43">
      <formula>AND(OR(L36=$M$8,L36=$O$8),AND(NOT(ISBLANK($M$8)),NOT(ISBLANK(L36)),NOT(L36=0)))</formula>
    </cfRule>
    <cfRule type="expression" dxfId="44" priority="44">
      <formula>AND(OR(L36=$M$7,L36=$O$7),AND(NOT(ISBLANK($M$7)),NOT(ISBLANK(L36)),NOT(L36=0)))</formula>
    </cfRule>
    <cfRule type="expression" dxfId="43" priority="45">
      <formula>AND(OR(L36=$M$6,L36=$O$6),AND(NOT(ISBLANK($M$6)),NOT(ISBLANK(L36)),NOT(L36=0)))</formula>
    </cfRule>
    <cfRule type="expression" dxfId="42" priority="46">
      <formula>AND(OR(L36=$M$5,L36=$O$5),AND(NOT(ISBLANK($M$5)),NOT(ISBLANK(L36)),NOT(L36=0)))</formula>
    </cfRule>
    <cfRule type="expression" dxfId="41" priority="47">
      <formula>AND(OR(L36=$M$4,L36=$O$4),AND(NOT(ISBLANK($M$4)),NOT(ISBLANK(L36)),NOT(L36=0)))</formula>
    </cfRule>
    <cfRule type="cellIs" dxfId="40" priority="48" operator="equal">
      <formula>0</formula>
    </cfRule>
  </conditionalFormatting>
  <conditionalFormatting sqref="D36">
    <cfRule type="expression" dxfId="39" priority="33">
      <formula>AND(OR(D36=$M$10,D36=$O$10),AND(NOT(ISBLANK($M$10)),NOT(ISBLANK(D36)),NOT(D36=0)))</formula>
    </cfRule>
    <cfRule type="expression" dxfId="38" priority="34">
      <formula>AND(OR(D36=$M$9,D36=$O$9),AND(NOT(ISBLANK($M$9)),NOT(ISBLANK(D36)),NOT(D36=0)))</formula>
    </cfRule>
    <cfRule type="expression" dxfId="37" priority="35">
      <formula>AND(OR(D36=$M$8,D36=$O$8),AND(NOT(ISBLANK($M$8)),NOT(ISBLANK(D36)),NOT(D36=0)))</formula>
    </cfRule>
    <cfRule type="expression" dxfId="36" priority="36">
      <formula>AND(OR(D36=$M$7,D36=$O$7),AND(NOT(ISBLANK($M$7)),NOT(ISBLANK(D36)),NOT(D36=0)))</formula>
    </cfRule>
    <cfRule type="expression" dxfId="35" priority="37">
      <formula>AND(OR(D36=$M$6,D36=$O$6),AND(NOT(ISBLANK($M$6)),NOT(ISBLANK(D36)),NOT(D36=0)))</formula>
    </cfRule>
    <cfRule type="expression" dxfId="34" priority="38">
      <formula>AND(OR(D36=$M$5,D36=$O$5),AND(NOT(ISBLANK($M$5)),NOT(ISBLANK(D36)),NOT(D36=0)))</formula>
    </cfRule>
    <cfRule type="expression" dxfId="33" priority="39">
      <formula>AND(OR(D36=$M$4,D36=$O$4),AND(NOT(ISBLANK($M$4)),NOT(ISBLANK(D36)),NOT(D36=0)))</formula>
    </cfRule>
    <cfRule type="cellIs" dxfId="32" priority="40" operator="equal">
      <formula>0</formula>
    </cfRule>
  </conditionalFormatting>
  <conditionalFormatting sqref="D37">
    <cfRule type="expression" dxfId="31" priority="25">
      <formula>AND(OR(D37=$M$10,D37=$O$10),AND(NOT(ISBLANK($M$10)),NOT(ISBLANK(D37)),NOT(D37=0)))</formula>
    </cfRule>
    <cfRule type="expression" dxfId="30" priority="26">
      <formula>AND(OR(D37=$M$9,D37=$O$9),AND(NOT(ISBLANK($M$9)),NOT(ISBLANK(D37)),NOT(D37=0)))</formula>
    </cfRule>
    <cfRule type="expression" dxfId="29" priority="27">
      <formula>AND(OR(D37=$M$8,D37=$O$8),AND(NOT(ISBLANK($M$8)),NOT(ISBLANK(D37)),NOT(D37=0)))</formula>
    </cfRule>
    <cfRule type="expression" dxfId="28" priority="28">
      <formula>AND(OR(D37=$M$7,D37=$O$7),AND(NOT(ISBLANK($M$7)),NOT(ISBLANK(D37)),NOT(D37=0)))</formula>
    </cfRule>
    <cfRule type="expression" dxfId="27" priority="29">
      <formula>AND(OR(D37=$M$6,D37=$O$6),AND(NOT(ISBLANK($M$6)),NOT(ISBLANK(D37)),NOT(D37=0)))</formula>
    </cfRule>
    <cfRule type="expression" dxfId="26" priority="30">
      <formula>AND(OR(D37=$M$5,D37=$O$5),AND(NOT(ISBLANK($M$5)),NOT(ISBLANK(D37)),NOT(D37=0)))</formula>
    </cfRule>
    <cfRule type="expression" dxfId="25" priority="31">
      <formula>AND(OR(D37=$M$4,D37=$O$4),AND(NOT(ISBLANK($M$4)),NOT(ISBLANK(D37)),NOT(D37=0)))</formula>
    </cfRule>
    <cfRule type="cellIs" dxfId="24" priority="32" operator="equal">
      <formula>0</formula>
    </cfRule>
  </conditionalFormatting>
  <conditionalFormatting sqref="M39:N39 P39:Q39">
    <cfRule type="expression" dxfId="23" priority="17">
      <formula>AND(OR(M39=$M$10,M39=$O$10),AND(NOT(ISBLANK($M$10)),NOT(ISBLANK(M39)),NOT(M39=0)))</formula>
    </cfRule>
    <cfRule type="expression" dxfId="22" priority="18">
      <formula>AND(OR(M39=$M$9,M39=$O$9),AND(NOT(ISBLANK($M$9)),NOT(ISBLANK(M39)),NOT(M39=0)))</formula>
    </cfRule>
    <cfRule type="expression" dxfId="21" priority="19">
      <formula>AND(OR(M39=$M$8,M39=$O$8),AND(NOT(ISBLANK($M$8)),NOT(ISBLANK(M39)),NOT(M39=0)))</formula>
    </cfRule>
    <cfRule type="expression" dxfId="20" priority="20">
      <formula>AND(OR(M39=$M$7,M39=$O$7),AND(NOT(ISBLANK($M$7)),NOT(ISBLANK(M39)),NOT(M39=0)))</formula>
    </cfRule>
    <cfRule type="expression" dxfId="19" priority="21">
      <formula>AND(OR(M39=$M$6,M39=$O$6),AND(NOT(ISBLANK($M$6)),NOT(ISBLANK(M39)),NOT(M39=0)))</formula>
    </cfRule>
    <cfRule type="expression" dxfId="18" priority="22">
      <formula>AND(OR(M39=$M$5,M39=$O$5),AND(NOT(ISBLANK($M$5)),NOT(ISBLANK(M39)),NOT(M39=0)))</formula>
    </cfRule>
    <cfRule type="expression" dxfId="17" priority="23">
      <formula>AND(OR(M39=$M$4,M39=$O$4),AND(NOT(ISBLANK($M$4)),NOT(ISBLANK(M39)),NOT(M39=0)))</formula>
    </cfRule>
    <cfRule type="cellIs" dxfId="16" priority="24" operator="equal">
      <formula>0</formula>
    </cfRule>
  </conditionalFormatting>
  <conditionalFormatting sqref="L39">
    <cfRule type="expression" dxfId="15" priority="9">
      <formula>AND(OR(L39=$M$10,L39=$O$10),AND(NOT(ISBLANK($M$10)),NOT(ISBLANK(L39)),NOT(L39=0)))</formula>
    </cfRule>
    <cfRule type="expression" dxfId="14" priority="10">
      <formula>AND(OR(L39=$M$9,L39=$O$9),AND(NOT(ISBLANK($M$9)),NOT(ISBLANK(L39)),NOT(L39=0)))</formula>
    </cfRule>
    <cfRule type="expression" dxfId="13" priority="11">
      <formula>AND(OR(L39=$M$8,L39=$O$8),AND(NOT(ISBLANK($M$8)),NOT(ISBLANK(L39)),NOT(L39=0)))</formula>
    </cfRule>
    <cfRule type="expression" dxfId="12" priority="12">
      <formula>AND(OR(L39=$M$7,L39=$O$7),AND(NOT(ISBLANK($M$7)),NOT(ISBLANK(L39)),NOT(L39=0)))</formula>
    </cfRule>
    <cfRule type="expression" dxfId="11" priority="13">
      <formula>AND(OR(L39=$M$6,L39=$O$6),AND(NOT(ISBLANK($M$6)),NOT(ISBLANK(L39)),NOT(L39=0)))</formula>
    </cfRule>
    <cfRule type="expression" dxfId="10" priority="14">
      <formula>AND(OR(L39=$M$5,L39=$O$5),AND(NOT(ISBLANK($M$5)),NOT(ISBLANK(L39)),NOT(L39=0)))</formula>
    </cfRule>
    <cfRule type="expression" dxfId="9" priority="15">
      <formula>AND(OR(L39=$M$4,L39=$O$4),AND(NOT(ISBLANK($M$4)),NOT(ISBLANK(L39)),NOT(L39=0)))</formula>
    </cfRule>
    <cfRule type="cellIs" dxfId="8" priority="16" operator="equal">
      <formula>0</formula>
    </cfRule>
  </conditionalFormatting>
  <conditionalFormatting sqref="O39">
    <cfRule type="expression" dxfId="7" priority="1">
      <formula>AND(OR(O39=$M$10,O39=$O$10),AND(NOT(ISBLANK($M$10)),NOT(ISBLANK(O39)),NOT(O39=0)))</formula>
    </cfRule>
    <cfRule type="expression" dxfId="6" priority="2">
      <formula>AND(OR(O39=$M$9,O39=$O$9),AND(NOT(ISBLANK($M$9)),NOT(ISBLANK(O39)),NOT(O39=0)))</formula>
    </cfRule>
    <cfRule type="expression" dxfId="5" priority="3">
      <formula>AND(OR(O39=$M$8,O39=$O$8),AND(NOT(ISBLANK($M$8)),NOT(ISBLANK(O39)),NOT(O39=0)))</formula>
    </cfRule>
    <cfRule type="expression" dxfId="4" priority="4">
      <formula>AND(OR(O39=$M$7,O39=$O$7),AND(NOT(ISBLANK($M$7)),NOT(ISBLANK(O39)),NOT(O39=0)))</formula>
    </cfRule>
    <cfRule type="expression" dxfId="3" priority="5">
      <formula>AND(OR(O39=$M$6,O39=$O$6),AND(NOT(ISBLANK($M$6)),NOT(ISBLANK(O39)),NOT(O39=0)))</formula>
    </cfRule>
    <cfRule type="expression" dxfId="2" priority="6">
      <formula>AND(OR(O39=$M$5,O39=$O$5),AND(NOT(ISBLANK($M$5)),NOT(ISBLANK(O39)),NOT(O39=0)))</formula>
    </cfRule>
    <cfRule type="expression" dxfId="1" priority="7">
      <formula>AND(OR(O39=$M$4,O39=$O$4),AND(NOT(ISBLANK($M$4)),NOT(ISBLANK(O39)),NOT(O39=0)))</formula>
    </cfRule>
    <cfRule type="cellIs" dxfId="0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Normal="100" workbookViewId="0">
      <selection sqref="A1:G1"/>
    </sheetView>
  </sheetViews>
  <sheetFormatPr baseColWidth="10" defaultColWidth="11.42578125" defaultRowHeight="15" x14ac:dyDescent="0.25"/>
  <cols>
    <col min="1" max="1" width="4.85546875" style="1" bestFit="1" customWidth="1"/>
    <col min="2" max="2" width="17.5703125" style="1" bestFit="1" customWidth="1"/>
    <col min="3" max="3" width="15.42578125" style="1" bestFit="1" customWidth="1"/>
    <col min="4" max="4" width="9.28515625" style="204" customWidth="1"/>
    <col min="5" max="5" width="9.140625" style="2" bestFit="1" customWidth="1"/>
    <col min="6" max="6" width="11.5703125" style="2" bestFit="1" customWidth="1"/>
    <col min="7" max="7" width="17.85546875" style="2" bestFit="1" customWidth="1"/>
    <col min="8" max="8" width="3.5703125" style="1" customWidth="1"/>
    <col min="9" max="9" width="4.85546875" style="1" bestFit="1" customWidth="1"/>
    <col min="10" max="10" width="17.5703125" style="1" bestFit="1" customWidth="1"/>
    <col min="11" max="11" width="15.42578125" style="1" bestFit="1" customWidth="1"/>
    <col min="12" max="12" width="10.140625" style="204" customWidth="1"/>
    <col min="13" max="13" width="9.140625" style="2" bestFit="1" customWidth="1"/>
    <col min="14" max="14" width="11.5703125" style="2" bestFit="1" customWidth="1"/>
    <col min="15" max="15" width="13.5703125" style="2" bestFit="1" customWidth="1"/>
    <col min="16" max="16" width="16.42578125" style="1" bestFit="1" customWidth="1"/>
    <col min="17" max="17" width="11.7109375" style="1" bestFit="1" customWidth="1"/>
    <col min="18" max="18" width="10.140625" style="1" bestFit="1" customWidth="1"/>
    <col min="19" max="19" width="7.140625" style="1" bestFit="1" customWidth="1"/>
    <col min="20" max="20" width="6.85546875" style="1" bestFit="1" customWidth="1"/>
    <col min="21" max="16384" width="11.42578125" style="1"/>
  </cols>
  <sheetData>
    <row r="1" spans="1:20" ht="23.25" x14ac:dyDescent="0.25">
      <c r="A1" s="583" t="s">
        <v>132</v>
      </c>
      <c r="B1" s="583"/>
      <c r="C1" s="583"/>
      <c r="D1" s="583"/>
      <c r="E1" s="583"/>
      <c r="F1" s="583"/>
      <c r="G1" s="583"/>
      <c r="I1" s="583" t="s">
        <v>133</v>
      </c>
      <c r="J1" s="583"/>
      <c r="K1" s="583"/>
      <c r="L1" s="583"/>
      <c r="M1" s="583"/>
      <c r="N1" s="583"/>
      <c r="O1" s="583"/>
    </row>
    <row r="3" spans="1:20" x14ac:dyDescent="0.25">
      <c r="A3" s="192" t="s">
        <v>1</v>
      </c>
      <c r="B3" s="192" t="s">
        <v>184</v>
      </c>
      <c r="C3" s="192" t="s">
        <v>185</v>
      </c>
      <c r="D3" s="193" t="s">
        <v>219</v>
      </c>
      <c r="E3" s="194" t="s">
        <v>186</v>
      </c>
      <c r="F3" s="194" t="s">
        <v>187</v>
      </c>
      <c r="G3" s="194" t="s">
        <v>324</v>
      </c>
      <c r="I3" s="194" t="s">
        <v>1</v>
      </c>
      <c r="J3" s="192" t="s">
        <v>184</v>
      </c>
      <c r="K3" s="192" t="s">
        <v>185</v>
      </c>
      <c r="L3" s="193" t="s">
        <v>219</v>
      </c>
      <c r="M3" s="194" t="s">
        <v>186</v>
      </c>
      <c r="N3" s="194" t="s">
        <v>187</v>
      </c>
      <c r="O3" s="194" t="s">
        <v>324</v>
      </c>
    </row>
    <row r="4" spans="1:20" x14ac:dyDescent="0.25">
      <c r="A4" s="101">
        <v>1</v>
      </c>
      <c r="B4" s="101" t="s">
        <v>154</v>
      </c>
      <c r="C4" s="101" t="s">
        <v>62</v>
      </c>
      <c r="D4" s="196" t="s">
        <v>229</v>
      </c>
      <c r="E4" s="195" t="s">
        <v>47</v>
      </c>
      <c r="F4" s="196" t="s">
        <v>191</v>
      </c>
      <c r="G4" s="196" t="s">
        <v>188</v>
      </c>
      <c r="I4" s="198">
        <v>51</v>
      </c>
      <c r="J4" s="101" t="s">
        <v>157</v>
      </c>
      <c r="K4" s="101" t="s">
        <v>129</v>
      </c>
      <c r="L4" s="195" t="s">
        <v>229</v>
      </c>
      <c r="M4" s="196" t="s">
        <v>41</v>
      </c>
      <c r="N4" s="196" t="s">
        <v>193</v>
      </c>
      <c r="O4" s="196" t="s">
        <v>325</v>
      </c>
      <c r="P4"/>
      <c r="Q4"/>
      <c r="R4" s="197"/>
      <c r="S4"/>
      <c r="T4"/>
    </row>
    <row r="5" spans="1:20" x14ac:dyDescent="0.25">
      <c r="A5" s="101">
        <v>2</v>
      </c>
      <c r="B5" s="101" t="s">
        <v>253</v>
      </c>
      <c r="C5" s="101" t="s">
        <v>205</v>
      </c>
      <c r="D5" s="196" t="s">
        <v>223</v>
      </c>
      <c r="E5" s="195" t="s">
        <v>41</v>
      </c>
      <c r="F5" s="196" t="s">
        <v>254</v>
      </c>
      <c r="G5" s="196" t="s">
        <v>190</v>
      </c>
      <c r="I5" s="198">
        <v>52</v>
      </c>
      <c r="J5" s="101" t="s">
        <v>230</v>
      </c>
      <c r="K5" s="101" t="s">
        <v>231</v>
      </c>
      <c r="L5" s="195" t="s">
        <v>220</v>
      </c>
      <c r="M5" s="196" t="s">
        <v>41</v>
      </c>
      <c r="N5" s="196" t="s">
        <v>232</v>
      </c>
      <c r="O5" s="196" t="s">
        <v>189</v>
      </c>
      <c r="P5"/>
      <c r="Q5"/>
      <c r="R5" s="197"/>
      <c r="S5"/>
      <c r="T5"/>
    </row>
    <row r="6" spans="1:20" x14ac:dyDescent="0.25">
      <c r="A6" s="101">
        <v>3</v>
      </c>
      <c r="B6" s="101" t="s">
        <v>250</v>
      </c>
      <c r="C6" s="101" t="s">
        <v>214</v>
      </c>
      <c r="D6" s="196" t="s">
        <v>220</v>
      </c>
      <c r="E6" s="195" t="s">
        <v>40</v>
      </c>
      <c r="F6" s="196" t="s">
        <v>251</v>
      </c>
      <c r="G6" s="203" t="s">
        <v>190</v>
      </c>
      <c r="I6" s="198">
        <v>53</v>
      </c>
      <c r="J6" s="101" t="s">
        <v>125</v>
      </c>
      <c r="K6" s="101" t="s">
        <v>177</v>
      </c>
      <c r="L6" s="195" t="s">
        <v>220</v>
      </c>
      <c r="M6" s="196" t="s">
        <v>40</v>
      </c>
      <c r="N6" s="196" t="s">
        <v>252</v>
      </c>
      <c r="O6" s="196" t="s">
        <v>189</v>
      </c>
      <c r="P6"/>
      <c r="Q6"/>
      <c r="R6" s="197"/>
      <c r="S6"/>
      <c r="T6"/>
    </row>
    <row r="7" spans="1:20" x14ac:dyDescent="0.25">
      <c r="A7" s="101">
        <v>4</v>
      </c>
      <c r="B7" s="101" t="s">
        <v>263</v>
      </c>
      <c r="C7" s="101" t="s">
        <v>212</v>
      </c>
      <c r="D7" s="196" t="s">
        <v>220</v>
      </c>
      <c r="E7" s="195" t="s">
        <v>40</v>
      </c>
      <c r="F7" s="196" t="s">
        <v>264</v>
      </c>
      <c r="G7" s="196" t="s">
        <v>190</v>
      </c>
      <c r="I7" s="198">
        <v>54</v>
      </c>
      <c r="J7" s="101" t="s">
        <v>342</v>
      </c>
      <c r="K7" s="101" t="s">
        <v>343</v>
      </c>
      <c r="L7" s="195" t="s">
        <v>220</v>
      </c>
      <c r="M7" s="196" t="s">
        <v>36</v>
      </c>
      <c r="N7" s="196" t="s">
        <v>344</v>
      </c>
      <c r="O7" s="196" t="s">
        <v>271</v>
      </c>
      <c r="P7"/>
      <c r="Q7"/>
      <c r="R7" s="197"/>
      <c r="S7"/>
      <c r="T7"/>
    </row>
    <row r="8" spans="1:20" x14ac:dyDescent="0.25">
      <c r="A8" s="101">
        <v>5</v>
      </c>
      <c r="B8" s="101" t="s">
        <v>237</v>
      </c>
      <c r="C8" s="101" t="s">
        <v>238</v>
      </c>
      <c r="D8" s="196" t="s">
        <v>220</v>
      </c>
      <c r="E8" s="195" t="s">
        <v>39</v>
      </c>
      <c r="F8" s="196" t="s">
        <v>262</v>
      </c>
      <c r="G8" s="196" t="s">
        <v>190</v>
      </c>
      <c r="I8" s="198">
        <v>55</v>
      </c>
      <c r="J8" s="101" t="s">
        <v>233</v>
      </c>
      <c r="K8" s="101" t="s">
        <v>234</v>
      </c>
      <c r="L8" s="195" t="s">
        <v>229</v>
      </c>
      <c r="M8" s="196" t="s">
        <v>47</v>
      </c>
      <c r="N8" s="196" t="s">
        <v>235</v>
      </c>
      <c r="O8" s="196" t="s">
        <v>271</v>
      </c>
      <c r="P8"/>
      <c r="Q8"/>
      <c r="R8" s="197"/>
      <c r="S8"/>
      <c r="T8"/>
    </row>
    <row r="9" spans="1:20" x14ac:dyDescent="0.25">
      <c r="A9" s="101">
        <v>6</v>
      </c>
      <c r="B9" s="101" t="s">
        <v>204</v>
      </c>
      <c r="C9" s="101" t="s">
        <v>174</v>
      </c>
      <c r="D9" s="196" t="s">
        <v>220</v>
      </c>
      <c r="E9" s="195" t="s">
        <v>39</v>
      </c>
      <c r="F9" s="196" t="s">
        <v>195</v>
      </c>
      <c r="G9" s="196" t="s">
        <v>190</v>
      </c>
      <c r="I9" s="198">
        <v>56</v>
      </c>
      <c r="J9" s="101" t="s">
        <v>245</v>
      </c>
      <c r="K9" s="101" t="s">
        <v>246</v>
      </c>
      <c r="L9" s="195" t="s">
        <v>220</v>
      </c>
      <c r="M9" s="196" t="s">
        <v>41</v>
      </c>
      <c r="N9" s="196" t="s">
        <v>249</v>
      </c>
      <c r="O9" s="196" t="s">
        <v>271</v>
      </c>
      <c r="P9"/>
      <c r="Q9"/>
      <c r="R9" s="197"/>
      <c r="S9"/>
      <c r="T9"/>
    </row>
    <row r="10" spans="1:20" x14ac:dyDescent="0.25">
      <c r="A10" s="101">
        <v>7</v>
      </c>
      <c r="B10" s="101" t="s">
        <v>206</v>
      </c>
      <c r="C10" s="101" t="s">
        <v>207</v>
      </c>
      <c r="D10" s="196" t="s">
        <v>220</v>
      </c>
      <c r="E10" s="195" t="s">
        <v>56</v>
      </c>
      <c r="F10" s="196" t="s">
        <v>208</v>
      </c>
      <c r="G10" s="196" t="s">
        <v>190</v>
      </c>
      <c r="I10" s="198">
        <v>57</v>
      </c>
      <c r="J10" s="101" t="s">
        <v>245</v>
      </c>
      <c r="K10" s="101" t="s">
        <v>248</v>
      </c>
      <c r="L10" s="195" t="s">
        <v>229</v>
      </c>
      <c r="M10" s="196" t="s">
        <v>41</v>
      </c>
      <c r="N10" s="196" t="s">
        <v>249</v>
      </c>
      <c r="O10" s="196" t="s">
        <v>271</v>
      </c>
      <c r="P10"/>
      <c r="Q10"/>
      <c r="R10" s="197"/>
      <c r="S10"/>
      <c r="T10"/>
    </row>
    <row r="11" spans="1:20" x14ac:dyDescent="0.25">
      <c r="A11" s="101">
        <v>8</v>
      </c>
      <c r="B11" s="101" t="s">
        <v>211</v>
      </c>
      <c r="C11" s="101" t="s">
        <v>212</v>
      </c>
      <c r="D11" s="196" t="s">
        <v>220</v>
      </c>
      <c r="E11" s="195" t="s">
        <v>44</v>
      </c>
      <c r="F11" s="196" t="s">
        <v>213</v>
      </c>
      <c r="G11" s="196" t="s">
        <v>190</v>
      </c>
      <c r="I11" s="198">
        <v>58</v>
      </c>
      <c r="J11" s="101" t="s">
        <v>204</v>
      </c>
      <c r="K11" s="101" t="s">
        <v>234</v>
      </c>
      <c r="L11" s="195" t="s">
        <v>223</v>
      </c>
      <c r="M11" s="196" t="s">
        <v>39</v>
      </c>
      <c r="N11" s="196" t="s">
        <v>195</v>
      </c>
      <c r="O11" s="196" t="s">
        <v>271</v>
      </c>
      <c r="P11"/>
      <c r="Q11"/>
      <c r="R11" s="197"/>
      <c r="S11"/>
      <c r="T11"/>
    </row>
    <row r="12" spans="1:20" x14ac:dyDescent="0.25">
      <c r="A12" s="101">
        <v>9</v>
      </c>
      <c r="B12" s="201" t="s">
        <v>326</v>
      </c>
      <c r="C12" s="201" t="s">
        <v>327</v>
      </c>
      <c r="D12" s="203" t="s">
        <v>220</v>
      </c>
      <c r="E12" s="202" t="s">
        <v>36</v>
      </c>
      <c r="F12" s="203" t="s">
        <v>328</v>
      </c>
      <c r="G12" s="196" t="s">
        <v>272</v>
      </c>
      <c r="I12" s="198">
        <v>59</v>
      </c>
      <c r="J12" s="101" t="s">
        <v>227</v>
      </c>
      <c r="K12" s="101" t="s">
        <v>228</v>
      </c>
      <c r="L12" s="195" t="s">
        <v>220</v>
      </c>
      <c r="M12" s="196" t="s">
        <v>39</v>
      </c>
      <c r="N12" s="196" t="s">
        <v>194</v>
      </c>
      <c r="O12" s="196" t="s">
        <v>271</v>
      </c>
      <c r="P12"/>
      <c r="Q12"/>
      <c r="R12" s="197"/>
      <c r="S12"/>
      <c r="T12"/>
    </row>
    <row r="13" spans="1:20" x14ac:dyDescent="0.25">
      <c r="A13" s="101">
        <v>10</v>
      </c>
      <c r="B13" s="101" t="s">
        <v>329</v>
      </c>
      <c r="C13" s="101" t="s">
        <v>58</v>
      </c>
      <c r="D13" s="196" t="s">
        <v>220</v>
      </c>
      <c r="E13" s="195" t="s">
        <v>36</v>
      </c>
      <c r="F13" s="196" t="s">
        <v>330</v>
      </c>
      <c r="G13" s="196" t="s">
        <v>272</v>
      </c>
      <c r="I13" s="198">
        <v>60</v>
      </c>
      <c r="J13" s="101" t="s">
        <v>292</v>
      </c>
      <c r="K13" s="101" t="s">
        <v>293</v>
      </c>
      <c r="L13" s="195" t="s">
        <v>229</v>
      </c>
      <c r="M13" s="196" t="s">
        <v>44</v>
      </c>
      <c r="N13" s="196" t="s">
        <v>294</v>
      </c>
      <c r="O13" s="196" t="s">
        <v>271</v>
      </c>
      <c r="P13"/>
      <c r="Q13"/>
      <c r="R13" s="197"/>
      <c r="S13"/>
      <c r="T13"/>
    </row>
    <row r="14" spans="1:20" x14ac:dyDescent="0.25">
      <c r="A14" s="101">
        <v>11</v>
      </c>
      <c r="B14" s="101" t="s">
        <v>331</v>
      </c>
      <c r="C14" s="101" t="s">
        <v>332</v>
      </c>
      <c r="D14" s="196" t="s">
        <v>220</v>
      </c>
      <c r="E14" s="195" t="s">
        <v>36</v>
      </c>
      <c r="F14" s="196" t="s">
        <v>333</v>
      </c>
      <c r="G14" s="196" t="s">
        <v>272</v>
      </c>
      <c r="I14" s="198">
        <v>61</v>
      </c>
      <c r="J14" s="101" t="s">
        <v>233</v>
      </c>
      <c r="K14" s="101" t="s">
        <v>181</v>
      </c>
      <c r="L14" s="195" t="s">
        <v>223</v>
      </c>
      <c r="M14" s="196" t="s">
        <v>59</v>
      </c>
      <c r="N14" s="196" t="s">
        <v>441</v>
      </c>
      <c r="O14" s="196" t="s">
        <v>453</v>
      </c>
      <c r="P14"/>
      <c r="Q14"/>
      <c r="R14" s="197"/>
      <c r="S14"/>
      <c r="T14"/>
    </row>
    <row r="15" spans="1:20" x14ac:dyDescent="0.25">
      <c r="A15" s="101">
        <v>12</v>
      </c>
      <c r="B15" s="101" t="s">
        <v>334</v>
      </c>
      <c r="C15" s="101" t="s">
        <v>335</v>
      </c>
      <c r="D15" s="196" t="s">
        <v>223</v>
      </c>
      <c r="E15" s="195" t="s">
        <v>36</v>
      </c>
      <c r="F15" s="196" t="s">
        <v>336</v>
      </c>
      <c r="G15" s="196" t="s">
        <v>272</v>
      </c>
      <c r="I15" s="198">
        <v>62</v>
      </c>
      <c r="J15" s="101" t="s">
        <v>439</v>
      </c>
      <c r="K15" s="101" t="s">
        <v>440</v>
      </c>
      <c r="L15" s="195" t="s">
        <v>220</v>
      </c>
      <c r="M15" s="196" t="s">
        <v>59</v>
      </c>
      <c r="N15" s="196" t="s">
        <v>441</v>
      </c>
      <c r="O15" s="196" t="s">
        <v>453</v>
      </c>
      <c r="P15"/>
      <c r="Q15"/>
      <c r="R15" s="197"/>
      <c r="S15"/>
      <c r="T15"/>
    </row>
    <row r="16" spans="1:20" x14ac:dyDescent="0.25">
      <c r="A16" s="101">
        <v>13</v>
      </c>
      <c r="B16" s="101" t="s">
        <v>338</v>
      </c>
      <c r="C16" s="101" t="s">
        <v>304</v>
      </c>
      <c r="D16" s="196" t="s">
        <v>220</v>
      </c>
      <c r="E16" s="195" t="s">
        <v>36</v>
      </c>
      <c r="F16" s="196" t="s">
        <v>328</v>
      </c>
      <c r="G16" s="196" t="s">
        <v>272</v>
      </c>
      <c r="I16" s="198">
        <v>63</v>
      </c>
      <c r="J16" s="101" t="s">
        <v>436</v>
      </c>
      <c r="K16" s="101" t="s">
        <v>437</v>
      </c>
      <c r="L16" s="195" t="s">
        <v>220</v>
      </c>
      <c r="M16" s="196" t="s">
        <v>59</v>
      </c>
      <c r="N16" s="196" t="s">
        <v>438</v>
      </c>
      <c r="O16" s="196" t="s">
        <v>453</v>
      </c>
      <c r="P16"/>
      <c r="Q16"/>
      <c r="R16" s="197"/>
      <c r="S16"/>
      <c r="T16"/>
    </row>
    <row r="17" spans="1:20" x14ac:dyDescent="0.25">
      <c r="A17" s="101">
        <v>14</v>
      </c>
      <c r="B17" s="101" t="s">
        <v>46</v>
      </c>
      <c r="C17" s="101" t="s">
        <v>260</v>
      </c>
      <c r="D17" s="196" t="s">
        <v>229</v>
      </c>
      <c r="E17" s="195" t="s">
        <v>47</v>
      </c>
      <c r="F17" s="196" t="s">
        <v>235</v>
      </c>
      <c r="G17" s="203" t="s">
        <v>272</v>
      </c>
      <c r="I17" s="198">
        <v>64</v>
      </c>
      <c r="J17" s="101" t="s">
        <v>442</v>
      </c>
      <c r="K17" s="101" t="s">
        <v>443</v>
      </c>
      <c r="L17" s="195" t="s">
        <v>220</v>
      </c>
      <c r="M17" s="196" t="s">
        <v>36</v>
      </c>
      <c r="N17" s="196" t="s">
        <v>330</v>
      </c>
      <c r="O17" s="196" t="s">
        <v>453</v>
      </c>
      <c r="P17"/>
      <c r="Q17"/>
      <c r="R17" s="197"/>
      <c r="S17"/>
      <c r="T17"/>
    </row>
    <row r="18" spans="1:20" x14ac:dyDescent="0.25">
      <c r="A18" s="101">
        <v>15</v>
      </c>
      <c r="B18" s="101" t="s">
        <v>339</v>
      </c>
      <c r="C18" s="101" t="s">
        <v>340</v>
      </c>
      <c r="D18" s="196" t="s">
        <v>229</v>
      </c>
      <c r="E18" s="195" t="s">
        <v>47</v>
      </c>
      <c r="F18" s="196" t="s">
        <v>341</v>
      </c>
      <c r="G18" s="196" t="s">
        <v>272</v>
      </c>
      <c r="I18" s="198">
        <v>65</v>
      </c>
      <c r="J18" s="101" t="s">
        <v>444</v>
      </c>
      <c r="K18" s="101" t="s">
        <v>445</v>
      </c>
      <c r="L18" s="195" t="s">
        <v>229</v>
      </c>
      <c r="M18" s="196" t="s">
        <v>36</v>
      </c>
      <c r="N18" s="196" t="s">
        <v>330</v>
      </c>
      <c r="O18" s="196" t="s">
        <v>453</v>
      </c>
      <c r="P18"/>
      <c r="Q18"/>
      <c r="R18" s="197"/>
      <c r="S18"/>
      <c r="T18"/>
    </row>
    <row r="19" spans="1:20" x14ac:dyDescent="0.25">
      <c r="A19" s="101">
        <v>16</v>
      </c>
      <c r="B19" s="101" t="s">
        <v>162</v>
      </c>
      <c r="C19" s="101" t="s">
        <v>93</v>
      </c>
      <c r="D19" s="196" t="s">
        <v>220</v>
      </c>
      <c r="E19" s="195" t="s">
        <v>41</v>
      </c>
      <c r="F19" s="196" t="s">
        <v>259</v>
      </c>
      <c r="G19" s="203" t="s">
        <v>272</v>
      </c>
      <c r="I19" s="198">
        <v>66</v>
      </c>
      <c r="J19" s="101" t="s">
        <v>243</v>
      </c>
      <c r="K19" s="101" t="s">
        <v>244</v>
      </c>
      <c r="L19" s="195" t="s">
        <v>220</v>
      </c>
      <c r="M19" s="196" t="s">
        <v>47</v>
      </c>
      <c r="N19" s="196" t="s">
        <v>235</v>
      </c>
      <c r="O19" s="196" t="s">
        <v>453</v>
      </c>
      <c r="P19"/>
      <c r="Q19"/>
      <c r="R19" s="197"/>
      <c r="S19"/>
      <c r="T19"/>
    </row>
    <row r="20" spans="1:20" x14ac:dyDescent="0.25">
      <c r="A20" s="101">
        <v>17</v>
      </c>
      <c r="B20" s="201" t="s">
        <v>201</v>
      </c>
      <c r="C20" s="201" t="s">
        <v>202</v>
      </c>
      <c r="D20" s="203" t="s">
        <v>220</v>
      </c>
      <c r="E20" s="202" t="s">
        <v>40</v>
      </c>
      <c r="F20" s="203" t="s">
        <v>203</v>
      </c>
      <c r="G20" s="196" t="s">
        <v>272</v>
      </c>
      <c r="I20" s="198">
        <v>67</v>
      </c>
      <c r="J20" s="101" t="s">
        <v>339</v>
      </c>
      <c r="K20" s="101" t="s">
        <v>446</v>
      </c>
      <c r="L20" s="195" t="s">
        <v>223</v>
      </c>
      <c r="M20" s="196" t="s">
        <v>47</v>
      </c>
      <c r="N20" s="196" t="s">
        <v>341</v>
      </c>
      <c r="O20" s="196" t="s">
        <v>453</v>
      </c>
      <c r="P20"/>
      <c r="Q20"/>
      <c r="R20" s="197"/>
      <c r="S20"/>
      <c r="T20"/>
    </row>
    <row r="21" spans="1:20" x14ac:dyDescent="0.25">
      <c r="A21" s="101">
        <v>18</v>
      </c>
      <c r="B21" s="201" t="s">
        <v>268</v>
      </c>
      <c r="C21" s="201" t="s">
        <v>76</v>
      </c>
      <c r="D21" s="203" t="s">
        <v>229</v>
      </c>
      <c r="E21" s="202" t="s">
        <v>39</v>
      </c>
      <c r="F21" s="203" t="s">
        <v>195</v>
      </c>
      <c r="G21" s="203" t="s">
        <v>272</v>
      </c>
      <c r="I21" s="198">
        <v>68</v>
      </c>
      <c r="J21" s="101" t="s">
        <v>156</v>
      </c>
      <c r="K21" s="101" t="s">
        <v>447</v>
      </c>
      <c r="L21" s="195" t="s">
        <v>223</v>
      </c>
      <c r="M21" s="196" t="s">
        <v>41</v>
      </c>
      <c r="N21" s="196" t="s">
        <v>448</v>
      </c>
      <c r="O21" s="196" t="s">
        <v>453</v>
      </c>
      <c r="P21"/>
      <c r="Q21"/>
      <c r="R21" s="197"/>
      <c r="S21"/>
      <c r="T21"/>
    </row>
    <row r="22" spans="1:20" x14ac:dyDescent="0.25">
      <c r="A22" s="101">
        <v>19</v>
      </c>
      <c r="B22" s="101" t="s">
        <v>295</v>
      </c>
      <c r="C22" s="101" t="s">
        <v>70</v>
      </c>
      <c r="D22" s="196" t="s">
        <v>220</v>
      </c>
      <c r="E22" s="195" t="s">
        <v>65</v>
      </c>
      <c r="F22" s="196" t="s">
        <v>296</v>
      </c>
      <c r="G22" s="196" t="s">
        <v>272</v>
      </c>
      <c r="I22" s="198">
        <v>69</v>
      </c>
      <c r="J22" s="101" t="s">
        <v>221</v>
      </c>
      <c r="K22" s="101" t="s">
        <v>222</v>
      </c>
      <c r="L22" s="195" t="s">
        <v>229</v>
      </c>
      <c r="M22" s="196" t="s">
        <v>40</v>
      </c>
      <c r="N22" s="196" t="s">
        <v>224</v>
      </c>
      <c r="O22" s="196" t="s">
        <v>453</v>
      </c>
      <c r="P22"/>
      <c r="Q22"/>
      <c r="R22" s="197"/>
      <c r="S22"/>
      <c r="T22"/>
    </row>
    <row r="23" spans="1:20" x14ac:dyDescent="0.25">
      <c r="A23" s="101">
        <v>20</v>
      </c>
      <c r="B23" s="101" t="s">
        <v>261</v>
      </c>
      <c r="C23" s="101" t="s">
        <v>171</v>
      </c>
      <c r="D23" s="196" t="s">
        <v>220</v>
      </c>
      <c r="E23" s="195" t="s">
        <v>56</v>
      </c>
      <c r="F23" s="196" t="s">
        <v>210</v>
      </c>
      <c r="G23" s="196" t="s">
        <v>272</v>
      </c>
      <c r="I23" s="198">
        <v>70</v>
      </c>
      <c r="J23" s="101" t="s">
        <v>449</v>
      </c>
      <c r="K23" s="101" t="s">
        <v>450</v>
      </c>
      <c r="L23" s="195" t="s">
        <v>451</v>
      </c>
      <c r="M23" s="196" t="s">
        <v>40</v>
      </c>
      <c r="N23" s="196" t="s">
        <v>264</v>
      </c>
      <c r="O23" s="196" t="s">
        <v>453</v>
      </c>
      <c r="P23"/>
      <c r="Q23"/>
      <c r="R23" s="197"/>
      <c r="S23"/>
      <c r="T23"/>
    </row>
    <row r="24" spans="1:20" x14ac:dyDescent="0.25">
      <c r="A24" s="101">
        <v>21</v>
      </c>
      <c r="B24" s="101" t="s">
        <v>209</v>
      </c>
      <c r="C24" s="101" t="s">
        <v>169</v>
      </c>
      <c r="D24" s="196" t="s">
        <v>229</v>
      </c>
      <c r="E24" s="195" t="s">
        <v>56</v>
      </c>
      <c r="F24" s="196" t="s">
        <v>210</v>
      </c>
      <c r="G24" s="196" t="s">
        <v>272</v>
      </c>
      <c r="I24" s="198">
        <v>71</v>
      </c>
      <c r="J24" s="198" t="s">
        <v>215</v>
      </c>
      <c r="K24" s="198" t="s">
        <v>236</v>
      </c>
      <c r="L24" s="199" t="s">
        <v>220</v>
      </c>
      <c r="M24" s="200" t="s">
        <v>65</v>
      </c>
      <c r="N24" s="200" t="s">
        <v>192</v>
      </c>
      <c r="O24" s="196" t="s">
        <v>453</v>
      </c>
      <c r="P24"/>
      <c r="Q24"/>
      <c r="R24" s="197"/>
      <c r="S24"/>
      <c r="T24"/>
    </row>
    <row r="25" spans="1:20" x14ac:dyDescent="0.25">
      <c r="A25" s="101">
        <v>22</v>
      </c>
      <c r="B25" s="101" t="s">
        <v>297</v>
      </c>
      <c r="C25" s="101" t="s">
        <v>298</v>
      </c>
      <c r="D25" s="196" t="s">
        <v>220</v>
      </c>
      <c r="E25" s="195" t="s">
        <v>44</v>
      </c>
      <c r="F25" s="196" t="s">
        <v>299</v>
      </c>
      <c r="G25" s="196" t="s">
        <v>272</v>
      </c>
      <c r="I25" s="198">
        <v>72</v>
      </c>
      <c r="J25" s="101" t="s">
        <v>290</v>
      </c>
      <c r="K25" s="101" t="s">
        <v>286</v>
      </c>
      <c r="L25" s="195" t="s">
        <v>229</v>
      </c>
      <c r="M25" s="196" t="s">
        <v>56</v>
      </c>
      <c r="N25" s="196" t="s">
        <v>291</v>
      </c>
      <c r="O25" s="196" t="s">
        <v>453</v>
      </c>
      <c r="P25"/>
      <c r="Q25"/>
      <c r="R25" s="197"/>
      <c r="S25"/>
      <c r="T25"/>
    </row>
    <row r="26" spans="1:20" x14ac:dyDescent="0.25">
      <c r="A26" s="101">
        <v>23</v>
      </c>
      <c r="B26" s="101" t="s">
        <v>434</v>
      </c>
      <c r="C26" s="101" t="s">
        <v>214</v>
      </c>
      <c r="D26" s="196" t="s">
        <v>223</v>
      </c>
      <c r="E26" s="195" t="s">
        <v>47</v>
      </c>
      <c r="F26" s="196" t="s">
        <v>435</v>
      </c>
      <c r="G26" s="203" t="s">
        <v>452</v>
      </c>
      <c r="I26" s="251"/>
      <c r="P26"/>
      <c r="Q26"/>
      <c r="R26" s="197"/>
      <c r="S26"/>
      <c r="T26"/>
    </row>
    <row r="27" spans="1:20" x14ac:dyDescent="0.25">
      <c r="A27" s="101">
        <v>24</v>
      </c>
      <c r="B27" s="101" t="s">
        <v>425</v>
      </c>
      <c r="C27" s="101" t="s">
        <v>426</v>
      </c>
      <c r="D27" s="196" t="s">
        <v>229</v>
      </c>
      <c r="E27" s="195" t="s">
        <v>47</v>
      </c>
      <c r="F27" s="196" t="s">
        <v>427</v>
      </c>
      <c r="G27" s="196" t="s">
        <v>452</v>
      </c>
      <c r="I27" s="252"/>
      <c r="P27"/>
      <c r="Q27"/>
      <c r="R27" s="197"/>
      <c r="S27"/>
      <c r="T27"/>
    </row>
    <row r="28" spans="1:20" x14ac:dyDescent="0.25">
      <c r="A28" s="101">
        <v>25</v>
      </c>
      <c r="B28" s="101" t="s">
        <v>430</v>
      </c>
      <c r="C28" s="101" t="s">
        <v>431</v>
      </c>
      <c r="D28" s="196" t="s">
        <v>223</v>
      </c>
      <c r="E28" s="195" t="s">
        <v>47</v>
      </c>
      <c r="F28" s="196" t="s">
        <v>427</v>
      </c>
      <c r="G28" s="196" t="s">
        <v>452</v>
      </c>
      <c r="I28" s="92"/>
      <c r="P28"/>
      <c r="Q28"/>
      <c r="R28" s="197"/>
      <c r="S28"/>
      <c r="T28"/>
    </row>
    <row r="29" spans="1:20" x14ac:dyDescent="0.25">
      <c r="A29" s="101">
        <v>26</v>
      </c>
      <c r="B29" s="101" t="s">
        <v>428</v>
      </c>
      <c r="C29" s="101" t="s">
        <v>429</v>
      </c>
      <c r="D29" s="196" t="s">
        <v>229</v>
      </c>
      <c r="E29" s="195" t="s">
        <v>47</v>
      </c>
      <c r="F29" s="196" t="s">
        <v>270</v>
      </c>
      <c r="G29" s="196" t="s">
        <v>452</v>
      </c>
      <c r="I29" s="92"/>
      <c r="P29"/>
      <c r="Q29"/>
      <c r="R29" s="197"/>
      <c r="S29"/>
      <c r="T29"/>
    </row>
    <row r="30" spans="1:20" x14ac:dyDescent="0.25">
      <c r="A30" s="101">
        <v>27</v>
      </c>
      <c r="B30" s="201" t="s">
        <v>423</v>
      </c>
      <c r="C30" s="201" t="s">
        <v>165</v>
      </c>
      <c r="D30" s="203" t="s">
        <v>220</v>
      </c>
      <c r="E30" s="202" t="s">
        <v>47</v>
      </c>
      <c r="F30" s="203" t="s">
        <v>424</v>
      </c>
      <c r="G30" s="196" t="s">
        <v>452</v>
      </c>
      <c r="I30" s="92"/>
      <c r="P30"/>
      <c r="Q30"/>
      <c r="R30" s="197"/>
      <c r="S30"/>
      <c r="T30"/>
    </row>
    <row r="31" spans="1:20" x14ac:dyDescent="0.25">
      <c r="A31" s="101">
        <v>28</v>
      </c>
      <c r="B31" s="101" t="s">
        <v>433</v>
      </c>
      <c r="C31" s="101" t="s">
        <v>145</v>
      </c>
      <c r="D31" s="196" t="s">
        <v>223</v>
      </c>
      <c r="E31" s="195" t="s">
        <v>41</v>
      </c>
      <c r="F31" s="196" t="s">
        <v>256</v>
      </c>
      <c r="G31" s="196" t="s">
        <v>452</v>
      </c>
      <c r="I31" s="92"/>
      <c r="P31"/>
      <c r="Q31"/>
      <c r="R31" s="197"/>
      <c r="S31"/>
      <c r="T31"/>
    </row>
    <row r="32" spans="1:20" x14ac:dyDescent="0.25">
      <c r="A32" s="101">
        <v>29</v>
      </c>
      <c r="B32" s="101" t="s">
        <v>420</v>
      </c>
      <c r="C32" s="101" t="s">
        <v>421</v>
      </c>
      <c r="D32" s="196" t="s">
        <v>220</v>
      </c>
      <c r="E32" s="195" t="s">
        <v>41</v>
      </c>
      <c r="F32" s="196" t="s">
        <v>422</v>
      </c>
      <c r="G32" s="196" t="s">
        <v>452</v>
      </c>
      <c r="P32"/>
      <c r="Q32"/>
      <c r="R32" s="197"/>
      <c r="S32"/>
      <c r="T32"/>
    </row>
    <row r="33" spans="1:7" x14ac:dyDescent="0.25">
      <c r="A33" s="101">
        <v>30</v>
      </c>
      <c r="B33" s="201" t="s">
        <v>415</v>
      </c>
      <c r="C33" s="201" t="s">
        <v>72</v>
      </c>
      <c r="D33" s="203" t="s">
        <v>220</v>
      </c>
      <c r="E33" s="202" t="s">
        <v>41</v>
      </c>
      <c r="F33" s="203" t="s">
        <v>416</v>
      </c>
      <c r="G33" s="196" t="s">
        <v>452</v>
      </c>
    </row>
    <row r="34" spans="1:7" x14ac:dyDescent="0.25">
      <c r="A34" s="101">
        <v>31</v>
      </c>
      <c r="B34" s="101" t="s">
        <v>432</v>
      </c>
      <c r="C34" s="101" t="s">
        <v>51</v>
      </c>
      <c r="D34" s="196" t="s">
        <v>223</v>
      </c>
      <c r="E34" s="195" t="s">
        <v>41</v>
      </c>
      <c r="F34" s="196" t="s">
        <v>249</v>
      </c>
      <c r="G34" s="196" t="s">
        <v>452</v>
      </c>
    </row>
    <row r="35" spans="1:7" x14ac:dyDescent="0.25">
      <c r="A35" s="101">
        <v>32</v>
      </c>
      <c r="B35" s="101" t="s">
        <v>419</v>
      </c>
      <c r="C35" s="101" t="s">
        <v>323</v>
      </c>
      <c r="D35" s="196" t="s">
        <v>220</v>
      </c>
      <c r="E35" s="195" t="s">
        <v>40</v>
      </c>
      <c r="F35" s="196" t="s">
        <v>264</v>
      </c>
      <c r="G35" s="203" t="s">
        <v>452</v>
      </c>
    </row>
    <row r="36" spans="1:7" x14ac:dyDescent="0.25">
      <c r="A36" s="101">
        <v>33</v>
      </c>
      <c r="B36" s="101" t="s">
        <v>289</v>
      </c>
      <c r="C36" s="101" t="s">
        <v>216</v>
      </c>
      <c r="D36" s="196" t="s">
        <v>223</v>
      </c>
      <c r="E36" s="195" t="s">
        <v>39</v>
      </c>
      <c r="F36" s="196" t="s">
        <v>195</v>
      </c>
      <c r="G36" s="196" t="s">
        <v>452</v>
      </c>
    </row>
    <row r="37" spans="1:7" x14ac:dyDescent="0.25">
      <c r="A37" s="101">
        <v>34</v>
      </c>
      <c r="B37" s="101" t="s">
        <v>363</v>
      </c>
      <c r="C37" s="101" t="s">
        <v>417</v>
      </c>
      <c r="D37" s="196" t="s">
        <v>220</v>
      </c>
      <c r="E37" s="195" t="s">
        <v>44</v>
      </c>
      <c r="F37" s="196" t="s">
        <v>418</v>
      </c>
      <c r="G37" s="196" t="s">
        <v>452</v>
      </c>
    </row>
    <row r="38" spans="1:7" x14ac:dyDescent="0.25">
      <c r="A38" s="92"/>
      <c r="B38" s="92"/>
      <c r="C38" s="92"/>
      <c r="D38" s="91"/>
      <c r="E38" s="218"/>
      <c r="F38" s="91"/>
      <c r="G38" s="91"/>
    </row>
    <row r="39" spans="1:7" x14ac:dyDescent="0.25">
      <c r="A39" s="92"/>
      <c r="B39" s="92"/>
      <c r="C39" s="92"/>
      <c r="D39" s="91"/>
      <c r="E39" s="218"/>
      <c r="F39" s="91"/>
      <c r="G39" s="91"/>
    </row>
    <row r="40" spans="1:7" x14ac:dyDescent="0.25">
      <c r="A40" s="92"/>
      <c r="B40" s="92"/>
      <c r="C40" s="92"/>
      <c r="D40" s="91"/>
      <c r="E40" s="218"/>
      <c r="F40" s="91"/>
      <c r="G40" s="91"/>
    </row>
    <row r="41" spans="1:7" x14ac:dyDescent="0.25">
      <c r="A41" s="92"/>
      <c r="B41" s="220"/>
      <c r="C41" s="220"/>
      <c r="D41" s="221"/>
      <c r="E41" s="222"/>
      <c r="F41" s="221"/>
      <c r="G41" s="221"/>
    </row>
  </sheetData>
  <sortState ref="J4:O25">
    <sortCondition ref="O4:O25"/>
    <sortCondition ref="M4:M25"/>
    <sortCondition ref="J4:J25"/>
    <sortCondition ref="K4:K25"/>
  </sortState>
  <mergeCells count="2">
    <mergeCell ref="A1:G1"/>
    <mergeCell ref="I1:O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33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1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0</v>
      </c>
      <c r="C4" s="250">
        <v>1</v>
      </c>
      <c r="D4" s="584" t="s">
        <v>64</v>
      </c>
      <c r="E4" s="584"/>
      <c r="F4" s="584"/>
      <c r="G4" s="584" t="s">
        <v>38</v>
      </c>
      <c r="H4" s="584"/>
      <c r="I4" s="250" t="s">
        <v>41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 t="shared" ref="Q4:Q9" si="0">+COUNTIF($H$14:$H$42,S4)+COUNTIF($P$14:$P$42,S4)+COUNTIF($X$14:$X$42,S4)</f>
        <v>0</v>
      </c>
      <c r="R4" s="219"/>
      <c r="S4" s="250">
        <v>8</v>
      </c>
      <c r="T4" s="584" t="s">
        <v>45</v>
      </c>
      <c r="U4" s="584"/>
      <c r="V4" s="584"/>
      <c r="W4" s="584" t="s">
        <v>168</v>
      </c>
      <c r="X4" s="584"/>
      <c r="Y4" s="250" t="s">
        <v>41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1">+COUNTIF($H$14:$H$42,C5)+COUNTIF($P$14:$P$42,C5)+COUNTIF($X$14:$X$42,C5)</f>
        <v>0</v>
      </c>
      <c r="C5" s="250">
        <v>2</v>
      </c>
      <c r="D5" s="584" t="s">
        <v>57</v>
      </c>
      <c r="E5" s="584"/>
      <c r="F5" s="584"/>
      <c r="G5" s="584" t="s">
        <v>58</v>
      </c>
      <c r="H5" s="584"/>
      <c r="I5" s="250" t="s">
        <v>59</v>
      </c>
      <c r="J5" s="112"/>
      <c r="L5" s="108">
        <v>12</v>
      </c>
      <c r="M5" s="590"/>
      <c r="N5" s="590"/>
      <c r="O5" s="101" t="str">
        <f t="shared" ref="O5:O10" si="2">+IF(M5="","",IF(COUNTIF($C$4:$C$10,M5)=1,VLOOKUP(M5,$C$4:$I$10,2,FALSE),IF(COUNTIF($S$4:$S$10,M5)=1,VLOOKUP(M5,$S$4:$Y$10,2,FALSE),"")))</f>
        <v/>
      </c>
      <c r="P5" s="2"/>
      <c r="Q5" s="111">
        <f t="shared" si="0"/>
        <v>0</v>
      </c>
      <c r="R5" s="219"/>
      <c r="S5" s="250">
        <v>9</v>
      </c>
      <c r="T5" s="584" t="s">
        <v>55</v>
      </c>
      <c r="U5" s="584"/>
      <c r="V5" s="584"/>
      <c r="W5" s="584" t="s">
        <v>35</v>
      </c>
      <c r="X5" s="584"/>
      <c r="Y5" s="250" t="s">
        <v>47</v>
      </c>
      <c r="Z5" s="2"/>
      <c r="AA5" s="50"/>
      <c r="AB5" s="597" t="s">
        <v>12</v>
      </c>
      <c r="AC5" s="598"/>
      <c r="AD5" s="599" t="str">
        <f>+IF(AB6="","",MID(AB6,1,4))</f>
        <v>Bind</v>
      </c>
      <c r="AE5" s="592"/>
      <c r="AF5" s="593"/>
      <c r="AG5" s="592" t="str">
        <f>+IF(AB7="","",MID(AB7,1,4))</f>
        <v>Patz</v>
      </c>
      <c r="AH5" s="592"/>
      <c r="AI5" s="593"/>
      <c r="AJ5" s="591" t="str">
        <f>+IF(AB8="","",MID(AB8,1,4))</f>
        <v>Frit</v>
      </c>
      <c r="AK5" s="592"/>
      <c r="AL5" s="593"/>
      <c r="AM5" s="591" t="str">
        <f>+IF(AB9="","",MID(AB9,1,4))</f>
        <v>Kolb</v>
      </c>
      <c r="AN5" s="592"/>
      <c r="AO5" s="593"/>
      <c r="AP5" s="591" t="str">
        <f>+IF(AB10="","",MID(AB10,1,4))</f>
        <v>Trin</v>
      </c>
      <c r="AQ5" s="592"/>
      <c r="AR5" s="593"/>
      <c r="AS5" s="591" t="str">
        <f>+IF(AB11="","",MID(AB11,1,4))</f>
        <v>Rade</v>
      </c>
      <c r="AT5" s="592"/>
      <c r="AU5" s="593"/>
      <c r="AV5" s="591" t="str">
        <f>+IF(AB12="","",MID(AB12,1,4))</f>
        <v>Bran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1"/>
        <v>0</v>
      </c>
      <c r="C6" s="250">
        <v>3</v>
      </c>
      <c r="D6" s="584" t="s">
        <v>81</v>
      </c>
      <c r="E6" s="584"/>
      <c r="F6" s="584"/>
      <c r="G6" s="584" t="s">
        <v>82</v>
      </c>
      <c r="H6" s="584"/>
      <c r="I6" s="250" t="s">
        <v>47</v>
      </c>
      <c r="J6" s="112"/>
      <c r="L6" s="2"/>
      <c r="M6" s="590"/>
      <c r="N6" s="590"/>
      <c r="O6" s="101" t="str">
        <f t="shared" si="2"/>
        <v/>
      </c>
      <c r="P6" s="2"/>
      <c r="Q6" s="111">
        <f t="shared" si="0"/>
        <v>0</v>
      </c>
      <c r="R6" s="219"/>
      <c r="S6" s="250">
        <v>10</v>
      </c>
      <c r="T6" s="584" t="s">
        <v>43</v>
      </c>
      <c r="U6" s="584"/>
      <c r="V6" s="584"/>
      <c r="W6" s="584" t="s">
        <v>42</v>
      </c>
      <c r="X6" s="584"/>
      <c r="Y6" s="250" t="s">
        <v>39</v>
      </c>
      <c r="Z6" s="2"/>
      <c r="AA6" s="3" t="str">
        <f>+BD6</f>
        <v/>
      </c>
      <c r="AB6" s="7" t="str">
        <f>+CONCATENATE(D4," ",G4)</f>
        <v>Binder Michael</v>
      </c>
      <c r="AC6" s="4" t="str">
        <f>+IF(I4="","",I4)</f>
        <v>OÖTTV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1"/>
        <v>0</v>
      </c>
      <c r="C7" s="250">
        <v>4</v>
      </c>
      <c r="D7" s="584" t="s">
        <v>52</v>
      </c>
      <c r="E7" s="584"/>
      <c r="F7" s="584"/>
      <c r="G7" s="584" t="s">
        <v>53</v>
      </c>
      <c r="H7" s="584"/>
      <c r="I7" s="250" t="s">
        <v>44</v>
      </c>
      <c r="J7" s="112"/>
      <c r="L7" s="2"/>
      <c r="M7" s="590"/>
      <c r="N7" s="590"/>
      <c r="O7" s="101" t="str">
        <f t="shared" si="2"/>
        <v/>
      </c>
      <c r="P7" s="2"/>
      <c r="Q7" s="111">
        <f t="shared" si="0"/>
        <v>0</v>
      </c>
      <c r="R7" s="219"/>
      <c r="S7" s="250">
        <v>11</v>
      </c>
      <c r="T7" s="584" t="s">
        <v>34</v>
      </c>
      <c r="U7" s="584"/>
      <c r="V7" s="584"/>
      <c r="W7" s="584" t="s">
        <v>35</v>
      </c>
      <c r="X7" s="584"/>
      <c r="Y7" s="250" t="s">
        <v>36</v>
      </c>
      <c r="Z7" s="2"/>
      <c r="AA7" s="3" t="str">
        <f t="shared" ref="AA7:AA12" si="7">+BD7</f>
        <v/>
      </c>
      <c r="AB7" s="8" t="str">
        <f t="shared" ref="AB7:AB12" si="8">+CONCATENATE(D5," ",G5)</f>
        <v>Patzelt Philipp</v>
      </c>
      <c r="AC7" s="5" t="str">
        <f t="shared" ref="AC7:AC12" si="9">+IF(I5="","",I5)</f>
        <v>BTTV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1"/>
        <v>0</v>
      </c>
      <c r="C8" s="250">
        <v>5</v>
      </c>
      <c r="D8" s="584" t="s">
        <v>37</v>
      </c>
      <c r="E8" s="584"/>
      <c r="F8" s="584"/>
      <c r="G8" s="584" t="s">
        <v>38</v>
      </c>
      <c r="H8" s="584"/>
      <c r="I8" s="250" t="s">
        <v>39</v>
      </c>
      <c r="J8" s="112"/>
      <c r="L8" s="2"/>
      <c r="M8" s="590"/>
      <c r="N8" s="590"/>
      <c r="O8" s="101" t="str">
        <f t="shared" si="2"/>
        <v/>
      </c>
      <c r="P8" s="2"/>
      <c r="Q8" s="111">
        <f t="shared" si="0"/>
        <v>0</v>
      </c>
      <c r="R8" s="219"/>
      <c r="S8" s="250">
        <v>12</v>
      </c>
      <c r="T8" s="584" t="s">
        <v>144</v>
      </c>
      <c r="U8" s="584"/>
      <c r="V8" s="584"/>
      <c r="W8" s="584" t="s">
        <v>145</v>
      </c>
      <c r="X8" s="584"/>
      <c r="Y8" s="250" t="s">
        <v>65</v>
      </c>
      <c r="Z8" s="2"/>
      <c r="AA8" s="3" t="str">
        <f t="shared" si="7"/>
        <v/>
      </c>
      <c r="AB8" s="9" t="str">
        <f t="shared" si="8"/>
        <v>Fritz Fabian</v>
      </c>
      <c r="AC8" s="5" t="str">
        <f t="shared" si="9"/>
        <v>NÖTTV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1"/>
        <v>0</v>
      </c>
      <c r="C9" s="250">
        <v>6</v>
      </c>
      <c r="D9" s="584" t="s">
        <v>60</v>
      </c>
      <c r="E9" s="584"/>
      <c r="F9" s="584"/>
      <c r="G9" s="584" t="s">
        <v>35</v>
      </c>
      <c r="H9" s="584"/>
      <c r="I9" s="250" t="s">
        <v>47</v>
      </c>
      <c r="J9" s="112"/>
      <c r="L9" s="2"/>
      <c r="M9" s="590"/>
      <c r="N9" s="590"/>
      <c r="O9" s="101" t="str">
        <f t="shared" si="2"/>
        <v/>
      </c>
      <c r="P9" s="2"/>
      <c r="Q9" s="111">
        <f t="shared" si="0"/>
        <v>0</v>
      </c>
      <c r="R9" s="219"/>
      <c r="S9" s="250">
        <v>13</v>
      </c>
      <c r="T9" s="584" t="s">
        <v>346</v>
      </c>
      <c r="U9" s="584"/>
      <c r="V9" s="584"/>
      <c r="W9" s="584" t="s">
        <v>200</v>
      </c>
      <c r="X9" s="584"/>
      <c r="Y9" s="250" t="s">
        <v>41</v>
      </c>
      <c r="Z9" s="2"/>
      <c r="AA9" s="3" t="str">
        <f t="shared" si="7"/>
        <v/>
      </c>
      <c r="AB9" s="9" t="str">
        <f t="shared" si="8"/>
        <v>Kolbert Oliver</v>
      </c>
      <c r="AC9" s="5" t="str">
        <f t="shared" si="9"/>
        <v>WTTV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1"/>
        <v>0</v>
      </c>
      <c r="C10" s="250">
        <v>7</v>
      </c>
      <c r="D10" s="584" t="s">
        <v>269</v>
      </c>
      <c r="E10" s="584"/>
      <c r="F10" s="584"/>
      <c r="G10" s="584" t="s">
        <v>35</v>
      </c>
      <c r="H10" s="584"/>
      <c r="I10" s="250" t="s">
        <v>40</v>
      </c>
      <c r="J10" s="112"/>
      <c r="L10" s="2"/>
      <c r="M10" s="590"/>
      <c r="N10" s="590"/>
      <c r="O10" s="101" t="str">
        <f t="shared" si="2"/>
        <v/>
      </c>
      <c r="P10" s="2"/>
      <c r="Q10" s="219"/>
      <c r="R10" s="111"/>
      <c r="S10" s="109"/>
      <c r="T10" s="600"/>
      <c r="U10" s="600"/>
      <c r="V10" s="600"/>
      <c r="W10" s="600"/>
      <c r="X10" s="600"/>
      <c r="Y10" s="109"/>
      <c r="Z10" s="2"/>
      <c r="AA10" s="3" t="str">
        <f t="shared" si="7"/>
        <v/>
      </c>
      <c r="AB10" s="9" t="str">
        <f t="shared" si="8"/>
        <v>Trink Michael</v>
      </c>
      <c r="AC10" s="5" t="str">
        <f t="shared" si="9"/>
        <v>STTV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Radel Martin</v>
      </c>
      <c r="AC11" s="5" t="str">
        <f t="shared" si="9"/>
        <v>NÖTTV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1</v>
      </c>
      <c r="C12" s="604"/>
      <c r="D12" s="604"/>
      <c r="E12" s="604"/>
      <c r="F12" s="604"/>
      <c r="G12" s="604"/>
      <c r="H12" s="604"/>
      <c r="I12" s="605"/>
      <c r="J12" s="606">
        <f>+B12+1</f>
        <v>2</v>
      </c>
      <c r="K12" s="607"/>
      <c r="L12" s="607"/>
      <c r="M12" s="607"/>
      <c r="N12" s="607"/>
      <c r="O12" s="607"/>
      <c r="P12" s="607"/>
      <c r="Q12" s="608"/>
      <c r="R12" s="606">
        <f>+J12+1</f>
        <v>3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Brandstätter Martin</v>
      </c>
      <c r="AC12" s="6" t="str">
        <f t="shared" si="9"/>
        <v>STTTV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7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Fritz</v>
      </c>
      <c r="E14" s="76" t="s">
        <v>3</v>
      </c>
      <c r="F14" s="93">
        <v>6</v>
      </c>
      <c r="G14" s="149" t="str">
        <f t="shared" ref="G14:G31" si="11">+IF(F14="","",IF(COUNTIF($C$4:$C$10,F14)=1,VLOOKUP(F14,$C$4:$I$10,2,FALSE),IF(COUNTIF($S$4:$S$10,F14)=1,VLOOKUP(F14,$S$4:$Y$10,2,FALSE),"")))</f>
        <v>Radel</v>
      </c>
      <c r="H14" s="15"/>
      <c r="I14" s="157" t="str">
        <f t="shared" ref="I14:I31" si="12">+IF(H14="","",IF(COUNTIF($C$4:$C$10,H14)=1,VLOOKUP(H14,$C$4:$I$10,2,FALSE),IF(COUNTIF($S$4:$S$10,H14)=1,VLOOKUP(H14,$S$4:$Y$10,2,FALSE),"")))</f>
        <v/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Patzelt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Brandstätter</v>
      </c>
      <c r="P14" s="15"/>
      <c r="Q14" s="162" t="str">
        <f>+IF(P14="","",IF(COUNTIF($C$4:$C$10,P14)=1,VLOOKUP(P14,$C$4:$I$10,2,FALSE),IF(COUNTIF($S$4:$S$10,P14)=1,VLOOKUP(P14,$S$4:$Y$10,2,FALSE),"")))</f>
        <v/>
      </c>
      <c r="R14" s="140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Kolbert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Trink</v>
      </c>
      <c r="X14" s="15"/>
      <c r="Y14" s="167" t="str">
        <f>+IF(X14="","",IF(COUNTIF($C$4:$C$10,X14)=1,VLOOKUP(X14,$C$4:$I$10,2,FALSE),IF(COUNTIF($S$4:$S$10,X14)=1,VLOOKUP(X14,$S$4:$Y$10,2,FALSE),"")))</f>
        <v/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8</v>
      </c>
      <c r="D15" s="150" t="str">
        <f t="shared" ref="D15:D31" si="13">+IF(C15="","",IF(COUNTIF($C$4:$C$10,C15)=1,VLOOKUP(C15,$C$4:$I$10,2,FALSE),IF(COUNTIF($S$4:$S$10,C15)=1,VLOOKUP(C15,$S$4:$Y$10,2,FALSE),"")))</f>
        <v>Promberger</v>
      </c>
      <c r="E15" s="70" t="s">
        <v>3</v>
      </c>
      <c r="F15" s="94">
        <v>13</v>
      </c>
      <c r="G15" s="150" t="str">
        <f t="shared" si="11"/>
        <v>Friedrich</v>
      </c>
      <c r="H15" s="29"/>
      <c r="I15" s="158" t="str">
        <f t="shared" si="12"/>
        <v/>
      </c>
      <c r="J15" s="115">
        <f>+B15</f>
        <v>0.55902777777777779</v>
      </c>
      <c r="K15" s="105">
        <v>9</v>
      </c>
      <c r="L15" s="161" t="str">
        <f t="shared" ref="L15:L31" si="14">+IF(K15="","",IF(COUNTIF($C$4:$C$10,K15)=1,VLOOKUP(K15,$C$4:$I$10,2,FALSE),IF(COUNTIF($S$4:$S$10,K15)=1,VLOOKUP(K15,$S$4:$Y$10,2,FALSE),"")))</f>
        <v>Bäuerle</v>
      </c>
      <c r="M15" s="104" t="s">
        <v>3</v>
      </c>
      <c r="N15" s="105">
        <v>12</v>
      </c>
      <c r="O15" s="161" t="str">
        <f t="shared" ref="O15:O31" si="15">+IF(N15="","",IF(COUNTIF($C$4:$C$10,N15)=1,VLOOKUP(N15,$C$4:$I$10,2,FALSE),IF(COUNTIF($S$4:$S$10,N15)=1,VLOOKUP(N15,$S$4:$Y$10,2,FALSE),"")))</f>
        <v>Dillon</v>
      </c>
      <c r="P15" s="29"/>
      <c r="Q15" s="163" t="str">
        <f t="shared" ref="Q15:Q31" si="16">+IF(P15="","",IF(COUNTIF($C$4:$C$10,P15)=1,VLOOKUP(P15,$C$4:$I$10,2,FALSE),IF(COUNTIF($S$4:$S$10,P15)=1,VLOOKUP(P15,$S$4:$Y$10,2,FALSE),"")))</f>
        <v/>
      </c>
      <c r="R15" s="141">
        <f>+B15</f>
        <v>0.55902777777777779</v>
      </c>
      <c r="S15" s="105">
        <v>10</v>
      </c>
      <c r="T15" s="161" t="str">
        <f t="shared" ref="T15:T31" si="17">+IF(S15="","",IF(COUNTIF($C$4:$C$10,S15)=1,VLOOKUP(S15,$C$4:$I$10,2,FALSE),IF(COUNTIF($S$4:$S$10,S15)=1,VLOOKUP(S15,$S$4:$Y$10,2,FALSE),"")))</f>
        <v>Ziller</v>
      </c>
      <c r="U15" s="104" t="s">
        <v>3</v>
      </c>
      <c r="V15" s="105">
        <v>11</v>
      </c>
      <c r="W15" s="161" t="str">
        <f t="shared" ref="W15:W31" si="18">+IF(V15="","",IF(COUNTIF($C$4:$C$10,V15)=1,VLOOKUP(V15,$C$4:$I$10,2,FALSE),IF(COUNTIF($S$4:$S$10,V15)=1,VLOOKUP(V15,$S$4:$Y$10,2,FALSE),"")))</f>
        <v>Gutschi</v>
      </c>
      <c r="X15" s="29"/>
      <c r="Y15" s="146" t="str">
        <f t="shared" ref="Y15:Y31" si="19">+IF(X15="","",IF(COUNTIF($C$4:$C$10,X15)=1,VLOOKUP(X15,$C$4:$I$10,2,FALSE),IF(COUNTIF($S$4:$S$10,X15)=1,VLOOKUP(X15,$S$4:$Y$10,2,FALSE),"")))</f>
        <v/>
      </c>
      <c r="AB15" s="613" t="s">
        <v>13</v>
      </c>
      <c r="AC15" s="614"/>
      <c r="AD15" s="599" t="str">
        <f>+IF(AB16="","",MID(AB16,1,4))</f>
        <v>Prom</v>
      </c>
      <c r="AE15" s="592"/>
      <c r="AF15" s="593"/>
      <c r="AG15" s="592" t="str">
        <f>+IF(AB17="","",MID(AB17,1,4))</f>
        <v>Bäue</v>
      </c>
      <c r="AH15" s="592"/>
      <c r="AI15" s="593"/>
      <c r="AJ15" s="591" t="str">
        <f>+IF(AB18="","",MID(AB18,1,4))</f>
        <v>Zill</v>
      </c>
      <c r="AK15" s="592"/>
      <c r="AL15" s="593"/>
      <c r="AM15" s="591" t="str">
        <f>+IF(AB19="","",MID(AB19,1,4))</f>
        <v>Guts</v>
      </c>
      <c r="AN15" s="592"/>
      <c r="AO15" s="593"/>
      <c r="AP15" s="591" t="str">
        <f>+IF(AB20="","",MID(AB20,1,4))</f>
        <v>Dill</v>
      </c>
      <c r="AQ15" s="592"/>
      <c r="AR15" s="593"/>
      <c r="AS15" s="591" t="str">
        <f>+IF(AB21="","",MID(AB21,1,4))</f>
        <v>Frie</v>
      </c>
      <c r="AT15" s="592"/>
      <c r="AU15" s="593"/>
      <c r="AV15" s="591" t="str">
        <f>+IF(AB22="","",MID(AB22,1,4))</f>
        <v xml:space="preserve"> 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Radel</v>
      </c>
      <c r="E16" s="70" t="s">
        <v>3</v>
      </c>
      <c r="F16" s="94">
        <v>4</v>
      </c>
      <c r="G16" s="150" t="str">
        <f t="shared" si="11"/>
        <v>Kolbert</v>
      </c>
      <c r="H16" s="29"/>
      <c r="I16" s="158" t="str">
        <f t="shared" si="12"/>
        <v/>
      </c>
      <c r="J16" s="115">
        <f t="shared" ref="J16:J43" si="20">+B16</f>
        <v>0.57638888888888895</v>
      </c>
      <c r="K16" s="105">
        <v>7</v>
      </c>
      <c r="L16" s="161" t="str">
        <f t="shared" si="14"/>
        <v>Brandstätter</v>
      </c>
      <c r="M16" s="104" t="s">
        <v>3</v>
      </c>
      <c r="N16" s="105">
        <v>3</v>
      </c>
      <c r="O16" s="161" t="str">
        <f t="shared" si="15"/>
        <v>Fritz</v>
      </c>
      <c r="P16" s="29"/>
      <c r="Q16" s="163" t="str">
        <f t="shared" si="16"/>
        <v/>
      </c>
      <c r="R16" s="141">
        <f t="shared" ref="R16:R32" si="21">+B16</f>
        <v>0.57638888888888895</v>
      </c>
      <c r="S16" s="105">
        <v>1</v>
      </c>
      <c r="T16" s="161" t="str">
        <f t="shared" si="17"/>
        <v>Binder</v>
      </c>
      <c r="U16" s="104" t="s">
        <v>3</v>
      </c>
      <c r="V16" s="105">
        <v>2</v>
      </c>
      <c r="W16" s="161" t="str">
        <f t="shared" si="18"/>
        <v>Patzelt</v>
      </c>
      <c r="X16" s="29"/>
      <c r="Y16" s="146" t="str">
        <f t="shared" si="19"/>
        <v/>
      </c>
      <c r="AA16" s="3" t="str">
        <f>+BD16</f>
        <v/>
      </c>
      <c r="AB16" s="7" t="str">
        <f>+CONCATENATE(T4," ",W4)</f>
        <v>Promberger Jonas</v>
      </c>
      <c r="AC16" s="4" t="str">
        <f>+IF(Y4="","",Y4)</f>
        <v>OÖTTV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13</v>
      </c>
      <c r="D17" s="150" t="str">
        <f t="shared" si="13"/>
        <v>Friedrich</v>
      </c>
      <c r="E17" s="70" t="s">
        <v>3</v>
      </c>
      <c r="F17" s="94">
        <v>11</v>
      </c>
      <c r="G17" s="150" t="str">
        <f t="shared" si="11"/>
        <v>Gutschi</v>
      </c>
      <c r="H17" s="29"/>
      <c r="I17" s="158" t="str">
        <f t="shared" si="12"/>
        <v/>
      </c>
      <c r="J17" s="115">
        <f t="shared" si="20"/>
        <v>0.59375</v>
      </c>
      <c r="K17" s="105">
        <v>12</v>
      </c>
      <c r="L17" s="161" t="str">
        <f t="shared" si="14"/>
        <v>Dillon</v>
      </c>
      <c r="M17" s="104" t="s">
        <v>3</v>
      </c>
      <c r="N17" s="105">
        <v>10</v>
      </c>
      <c r="O17" s="161" t="str">
        <f t="shared" si="15"/>
        <v>Ziller</v>
      </c>
      <c r="P17" s="29"/>
      <c r="Q17" s="163" t="str">
        <f t="shared" si="16"/>
        <v/>
      </c>
      <c r="R17" s="141">
        <f t="shared" si="21"/>
        <v>0.59375</v>
      </c>
      <c r="S17" s="105">
        <v>8</v>
      </c>
      <c r="T17" s="161" t="str">
        <f t="shared" si="17"/>
        <v>Promberger</v>
      </c>
      <c r="U17" s="104" t="s">
        <v>3</v>
      </c>
      <c r="V17" s="105">
        <v>9</v>
      </c>
      <c r="W17" s="161" t="str">
        <f t="shared" si="18"/>
        <v>Bäuerle</v>
      </c>
      <c r="X17" s="29"/>
      <c r="Y17" s="146" t="str">
        <f t="shared" si="19"/>
        <v/>
      </c>
      <c r="AA17" s="3" t="str">
        <f t="shared" ref="AA17:AA22" si="26">+BD17</f>
        <v/>
      </c>
      <c r="AB17" s="8" t="str">
        <f t="shared" ref="AB17:AB22" si="27">+CONCATENATE(T5," ",W5)</f>
        <v>Bäuerle Martin</v>
      </c>
      <c r="AC17" s="5" t="str">
        <f t="shared" ref="AC17:AC22" si="28">+IF(Y5="","",Y5)</f>
        <v>NÖTTV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Kolbert</v>
      </c>
      <c r="E18" s="70" t="s">
        <v>3</v>
      </c>
      <c r="F18" s="94">
        <v>7</v>
      </c>
      <c r="G18" s="150" t="str">
        <f t="shared" si="11"/>
        <v>Brandstätter</v>
      </c>
      <c r="H18" s="29"/>
      <c r="I18" s="158" t="str">
        <f t="shared" si="12"/>
        <v/>
      </c>
      <c r="J18" s="115">
        <f t="shared" si="20"/>
        <v>0.61805555555555558</v>
      </c>
      <c r="K18" s="105">
        <v>3</v>
      </c>
      <c r="L18" s="161" t="str">
        <f t="shared" si="14"/>
        <v>Fritz</v>
      </c>
      <c r="M18" s="104" t="s">
        <v>3</v>
      </c>
      <c r="N18" s="105">
        <v>1</v>
      </c>
      <c r="O18" s="161" t="str">
        <f t="shared" si="15"/>
        <v>Binder</v>
      </c>
      <c r="P18" s="29"/>
      <c r="Q18" s="163" t="str">
        <f t="shared" si="16"/>
        <v/>
      </c>
      <c r="R18" s="141">
        <f t="shared" si="21"/>
        <v>0.61805555555555558</v>
      </c>
      <c r="S18" s="105">
        <v>5</v>
      </c>
      <c r="T18" s="161" t="str">
        <f t="shared" si="17"/>
        <v>Trink</v>
      </c>
      <c r="U18" s="104" t="s">
        <v>3</v>
      </c>
      <c r="V18" s="105">
        <v>6</v>
      </c>
      <c r="W18" s="161" t="str">
        <f t="shared" si="18"/>
        <v>Radel</v>
      </c>
      <c r="X18" s="29"/>
      <c r="Y18" s="146" t="str">
        <f t="shared" si="19"/>
        <v/>
      </c>
      <c r="AA18" s="3" t="str">
        <f t="shared" si="26"/>
        <v/>
      </c>
      <c r="AB18" s="9" t="str">
        <f t="shared" si="27"/>
        <v>Ziller Thomas</v>
      </c>
      <c r="AC18" s="5" t="str">
        <f t="shared" si="28"/>
        <v>STTV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11</v>
      </c>
      <c r="D19" s="150" t="str">
        <f t="shared" si="13"/>
        <v>Gutschi</v>
      </c>
      <c r="E19" s="70" t="s">
        <v>3</v>
      </c>
      <c r="F19" s="94">
        <v>12</v>
      </c>
      <c r="G19" s="150" t="str">
        <f t="shared" si="11"/>
        <v>Dillon</v>
      </c>
      <c r="H19" s="29"/>
      <c r="I19" s="158" t="str">
        <f t="shared" si="12"/>
        <v/>
      </c>
      <c r="J19" s="115">
        <f t="shared" si="20"/>
        <v>0.63541666666666663</v>
      </c>
      <c r="K19" s="105">
        <v>10</v>
      </c>
      <c r="L19" s="161" t="str">
        <f t="shared" si="14"/>
        <v>Ziller</v>
      </c>
      <c r="M19" s="104" t="s">
        <v>3</v>
      </c>
      <c r="N19" s="105">
        <v>8</v>
      </c>
      <c r="O19" s="161" t="str">
        <f t="shared" si="15"/>
        <v>Promberger</v>
      </c>
      <c r="P19" s="29"/>
      <c r="Q19" s="163" t="str">
        <f t="shared" si="16"/>
        <v/>
      </c>
      <c r="R19" s="141">
        <f t="shared" si="21"/>
        <v>0.63541666666666663</v>
      </c>
      <c r="S19" s="105">
        <v>9</v>
      </c>
      <c r="T19" s="161" t="str">
        <f t="shared" si="17"/>
        <v>Bäuerle</v>
      </c>
      <c r="U19" s="104" t="s">
        <v>3</v>
      </c>
      <c r="V19" s="105">
        <v>13</v>
      </c>
      <c r="W19" s="161" t="str">
        <f t="shared" si="18"/>
        <v>Friedrich</v>
      </c>
      <c r="X19" s="29"/>
      <c r="Y19" s="146" t="str">
        <f t="shared" si="19"/>
        <v/>
      </c>
      <c r="AA19" s="3" t="str">
        <f t="shared" si="26"/>
        <v/>
      </c>
      <c r="AB19" s="9" t="str">
        <f t="shared" si="27"/>
        <v>Gutschi Martin</v>
      </c>
      <c r="AC19" s="5" t="str">
        <f t="shared" si="28"/>
        <v>KTTV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Brandstätter</v>
      </c>
      <c r="E20" s="70" t="s">
        <v>3</v>
      </c>
      <c r="F20" s="94">
        <v>5</v>
      </c>
      <c r="G20" s="150" t="str">
        <f t="shared" si="11"/>
        <v>Trink</v>
      </c>
      <c r="H20" s="29"/>
      <c r="I20" s="158" t="str">
        <f t="shared" si="12"/>
        <v/>
      </c>
      <c r="J20" s="115">
        <f t="shared" si="20"/>
        <v>0.65277777777777779</v>
      </c>
      <c r="K20" s="105">
        <v>1</v>
      </c>
      <c r="L20" s="161" t="str">
        <f t="shared" si="14"/>
        <v>Binder</v>
      </c>
      <c r="M20" s="104" t="s">
        <v>3</v>
      </c>
      <c r="N20" s="105">
        <v>4</v>
      </c>
      <c r="O20" s="161" t="str">
        <f t="shared" si="15"/>
        <v>Kolbert</v>
      </c>
      <c r="P20" s="29"/>
      <c r="Q20" s="163" t="str">
        <f t="shared" si="16"/>
        <v/>
      </c>
      <c r="R20" s="141">
        <f t="shared" si="21"/>
        <v>0.65277777777777779</v>
      </c>
      <c r="S20" s="105">
        <v>2</v>
      </c>
      <c r="T20" s="161" t="str">
        <f t="shared" si="17"/>
        <v>Patzelt</v>
      </c>
      <c r="U20" s="104" t="s">
        <v>3</v>
      </c>
      <c r="V20" s="105">
        <v>3</v>
      </c>
      <c r="W20" s="161" t="str">
        <f t="shared" si="18"/>
        <v>Fritz</v>
      </c>
      <c r="X20" s="29"/>
      <c r="Y20" s="146" t="str">
        <f t="shared" si="19"/>
        <v/>
      </c>
      <c r="AA20" s="3" t="str">
        <f t="shared" si="26"/>
        <v/>
      </c>
      <c r="AB20" s="9" t="str">
        <f t="shared" si="27"/>
        <v>Dillon Adrian</v>
      </c>
      <c r="AC20" s="5" t="str">
        <f t="shared" si="28"/>
        <v>TTTV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13</v>
      </c>
      <c r="D21" s="150" t="str">
        <f t="shared" si="13"/>
        <v>Friedrich</v>
      </c>
      <c r="E21" s="70" t="s">
        <v>3</v>
      </c>
      <c r="F21" s="94">
        <v>12</v>
      </c>
      <c r="G21" s="150" t="str">
        <f t="shared" si="11"/>
        <v>Dillon</v>
      </c>
      <c r="H21" s="29"/>
      <c r="I21" s="158" t="str">
        <f t="shared" si="12"/>
        <v/>
      </c>
      <c r="J21" s="115">
        <f t="shared" si="20"/>
        <v>0.67013888888888884</v>
      </c>
      <c r="K21" s="105">
        <v>8</v>
      </c>
      <c r="L21" s="161" t="str">
        <f t="shared" si="14"/>
        <v>Promberger</v>
      </c>
      <c r="M21" s="104" t="s">
        <v>3</v>
      </c>
      <c r="N21" s="105">
        <v>11</v>
      </c>
      <c r="O21" s="161" t="str">
        <f t="shared" si="15"/>
        <v>Gutschi</v>
      </c>
      <c r="P21" s="29"/>
      <c r="Q21" s="163" t="str">
        <f t="shared" si="16"/>
        <v/>
      </c>
      <c r="R21" s="141">
        <f t="shared" si="21"/>
        <v>0.67013888888888884</v>
      </c>
      <c r="S21" s="105">
        <v>9</v>
      </c>
      <c r="T21" s="161" t="str">
        <f t="shared" si="17"/>
        <v>Bäuerle</v>
      </c>
      <c r="U21" s="104" t="s">
        <v>3</v>
      </c>
      <c r="V21" s="105">
        <v>10</v>
      </c>
      <c r="W21" s="161" t="str">
        <f t="shared" si="18"/>
        <v>Ziller</v>
      </c>
      <c r="X21" s="29"/>
      <c r="Y21" s="146" t="str">
        <f t="shared" si="19"/>
        <v/>
      </c>
      <c r="AA21" s="3" t="str">
        <f t="shared" si="26"/>
        <v/>
      </c>
      <c r="AB21" s="9" t="str">
        <f t="shared" si="27"/>
        <v>Friedrich Christian</v>
      </c>
      <c r="AC21" s="5" t="str">
        <f t="shared" si="28"/>
        <v>OÖTTV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Trink</v>
      </c>
      <c r="E22" s="70" t="s">
        <v>3</v>
      </c>
      <c r="F22" s="94">
        <v>1</v>
      </c>
      <c r="G22" s="150" t="str">
        <f t="shared" si="11"/>
        <v>Binder</v>
      </c>
      <c r="H22" s="29"/>
      <c r="I22" s="158" t="str">
        <f t="shared" si="12"/>
        <v/>
      </c>
      <c r="J22" s="115">
        <f t="shared" si="20"/>
        <v>0.69444444444444453</v>
      </c>
      <c r="K22" s="105">
        <v>4</v>
      </c>
      <c r="L22" s="161" t="str">
        <f t="shared" si="14"/>
        <v>Kolbert</v>
      </c>
      <c r="M22" s="104" t="s">
        <v>3</v>
      </c>
      <c r="N22" s="105">
        <v>2</v>
      </c>
      <c r="O22" s="161" t="str">
        <f t="shared" si="15"/>
        <v>Patzelt</v>
      </c>
      <c r="P22" s="29"/>
      <c r="Q22" s="163" t="str">
        <f t="shared" si="16"/>
        <v/>
      </c>
      <c r="R22" s="141">
        <f t="shared" si="21"/>
        <v>0.69444444444444453</v>
      </c>
      <c r="S22" s="105">
        <v>6</v>
      </c>
      <c r="T22" s="161" t="str">
        <f t="shared" si="17"/>
        <v>Radel</v>
      </c>
      <c r="U22" s="104" t="s">
        <v>3</v>
      </c>
      <c r="V22" s="105">
        <v>7</v>
      </c>
      <c r="W22" s="161" t="str">
        <f t="shared" si="18"/>
        <v>Brandstätter</v>
      </c>
      <c r="X22" s="29"/>
      <c r="Y22" s="146" t="str">
        <f t="shared" si="19"/>
        <v/>
      </c>
      <c r="AA22" s="3" t="str">
        <f t="shared" si="26"/>
        <v/>
      </c>
      <c r="AB22" s="10" t="str">
        <f t="shared" si="27"/>
        <v xml:space="preserve"> </v>
      </c>
      <c r="AC22" s="6" t="str">
        <f t="shared" si="28"/>
        <v/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10</v>
      </c>
      <c r="D23" s="150" t="str">
        <f t="shared" si="13"/>
        <v>Ziller</v>
      </c>
      <c r="E23" s="70" t="s">
        <v>3</v>
      </c>
      <c r="F23" s="94">
        <v>13</v>
      </c>
      <c r="G23" s="150" t="str">
        <f t="shared" si="11"/>
        <v>Friedrich</v>
      </c>
      <c r="H23" s="29"/>
      <c r="I23" s="158" t="str">
        <f t="shared" si="12"/>
        <v/>
      </c>
      <c r="J23" s="115">
        <f t="shared" si="20"/>
        <v>0.71180555555555547</v>
      </c>
      <c r="K23" s="105">
        <v>11</v>
      </c>
      <c r="L23" s="161" t="str">
        <f t="shared" si="14"/>
        <v>Gutschi</v>
      </c>
      <c r="M23" s="104" t="s">
        <v>3</v>
      </c>
      <c r="N23" s="105">
        <v>9</v>
      </c>
      <c r="O23" s="161" t="str">
        <f t="shared" si="15"/>
        <v>Bäuerle</v>
      </c>
      <c r="P23" s="29"/>
      <c r="Q23" s="163" t="str">
        <f t="shared" si="16"/>
        <v/>
      </c>
      <c r="R23" s="141">
        <f t="shared" si="21"/>
        <v>0.71180555555555547</v>
      </c>
      <c r="S23" s="105">
        <v>12</v>
      </c>
      <c r="T23" s="161" t="str">
        <f t="shared" si="17"/>
        <v>Dillon</v>
      </c>
      <c r="U23" s="104" t="s">
        <v>3</v>
      </c>
      <c r="V23" s="105">
        <v>8</v>
      </c>
      <c r="W23" s="161" t="str">
        <f t="shared" si="18"/>
        <v>Promberger</v>
      </c>
      <c r="X23" s="29"/>
      <c r="Y23" s="146" t="str">
        <f t="shared" si="19"/>
        <v/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Binder</v>
      </c>
      <c r="E24" s="70" t="s">
        <v>3</v>
      </c>
      <c r="F24" s="94">
        <v>6</v>
      </c>
      <c r="G24" s="150" t="str">
        <f t="shared" si="11"/>
        <v>Radel</v>
      </c>
      <c r="H24" s="29"/>
      <c r="I24" s="158" t="str">
        <f t="shared" si="12"/>
        <v/>
      </c>
      <c r="J24" s="115">
        <f t="shared" si="20"/>
        <v>0.72916666666666663</v>
      </c>
      <c r="K24" s="105">
        <v>2</v>
      </c>
      <c r="L24" s="161" t="str">
        <f t="shared" si="14"/>
        <v>Patzelt</v>
      </c>
      <c r="M24" s="104" t="s">
        <v>3</v>
      </c>
      <c r="N24" s="105">
        <v>5</v>
      </c>
      <c r="O24" s="161" t="str">
        <f t="shared" si="15"/>
        <v>Trink</v>
      </c>
      <c r="P24" s="29"/>
      <c r="Q24" s="163" t="str">
        <f t="shared" si="16"/>
        <v/>
      </c>
      <c r="R24" s="141">
        <f t="shared" si="21"/>
        <v>0.72916666666666663</v>
      </c>
      <c r="S24" s="105">
        <v>3</v>
      </c>
      <c r="T24" s="161" t="str">
        <f t="shared" si="17"/>
        <v>Fritz</v>
      </c>
      <c r="U24" s="104" t="s">
        <v>3</v>
      </c>
      <c r="V24" s="105">
        <v>4</v>
      </c>
      <c r="W24" s="161" t="str">
        <f t="shared" si="18"/>
        <v>Kolbert</v>
      </c>
      <c r="X24" s="29"/>
      <c r="Y24" s="146" t="str">
        <f t="shared" si="19"/>
        <v/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0.75</v>
      </c>
      <c r="C25" s="94">
        <v>6</v>
      </c>
      <c r="D25" s="150" t="str">
        <f t="shared" si="13"/>
        <v>Radel</v>
      </c>
      <c r="E25" s="70" t="s">
        <v>3</v>
      </c>
      <c r="F25" s="94">
        <v>2</v>
      </c>
      <c r="G25" s="150" t="str">
        <f t="shared" si="11"/>
        <v>Patzelt</v>
      </c>
      <c r="H25" s="29"/>
      <c r="I25" s="158" t="str">
        <f t="shared" si="12"/>
        <v/>
      </c>
      <c r="J25" s="115">
        <f t="shared" si="20"/>
        <v>0.75</v>
      </c>
      <c r="K25" s="105">
        <v>5</v>
      </c>
      <c r="L25" s="161" t="str">
        <f t="shared" si="14"/>
        <v>Trink</v>
      </c>
      <c r="M25" s="104" t="s">
        <v>3</v>
      </c>
      <c r="N25" s="105">
        <v>3</v>
      </c>
      <c r="O25" s="161" t="str">
        <f t="shared" si="15"/>
        <v>Fritz</v>
      </c>
      <c r="P25" s="29"/>
      <c r="Q25" s="163" t="str">
        <f t="shared" si="16"/>
        <v/>
      </c>
      <c r="R25" s="141">
        <f t="shared" si="21"/>
        <v>0.75</v>
      </c>
      <c r="S25" s="105">
        <v>7</v>
      </c>
      <c r="T25" s="161" t="str">
        <f t="shared" si="17"/>
        <v>Brandstätter</v>
      </c>
      <c r="U25" s="104" t="s">
        <v>3</v>
      </c>
      <c r="V25" s="105">
        <v>1</v>
      </c>
      <c r="W25" s="161" t="str">
        <f t="shared" si="18"/>
        <v>Binder</v>
      </c>
      <c r="X25" s="29"/>
      <c r="Y25" s="146" t="str">
        <f t="shared" si="19"/>
        <v/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0.76736111111111116</v>
      </c>
      <c r="C26" s="94"/>
      <c r="D26" s="150" t="str">
        <f t="shared" si="13"/>
        <v/>
      </c>
      <c r="E26" s="70" t="s">
        <v>3</v>
      </c>
      <c r="F26" s="94"/>
      <c r="G26" s="150" t="str">
        <f t="shared" si="11"/>
        <v/>
      </c>
      <c r="H26" s="29"/>
      <c r="I26" s="158" t="str">
        <f t="shared" si="12"/>
        <v/>
      </c>
      <c r="J26" s="115">
        <f t="shared" si="20"/>
        <v>0.76736111111111116</v>
      </c>
      <c r="K26" s="105"/>
      <c r="L26" s="161" t="str">
        <f t="shared" si="14"/>
        <v/>
      </c>
      <c r="M26" s="104" t="s">
        <v>3</v>
      </c>
      <c r="N26" s="105"/>
      <c r="O26" s="161" t="str">
        <f t="shared" si="15"/>
        <v/>
      </c>
      <c r="P26" s="29"/>
      <c r="Q26" s="163" t="str">
        <f t="shared" si="16"/>
        <v/>
      </c>
      <c r="R26" s="141">
        <f t="shared" si="21"/>
        <v>0.76736111111111116</v>
      </c>
      <c r="S26" s="105"/>
      <c r="T26" s="161" t="str">
        <f t="shared" si="17"/>
        <v/>
      </c>
      <c r="U26" s="104" t="s">
        <v>3</v>
      </c>
      <c r="V26" s="105"/>
      <c r="W26" s="161" t="str">
        <f t="shared" si="18"/>
        <v/>
      </c>
      <c r="X26" s="29"/>
      <c r="Y26" s="146" t="str">
        <f t="shared" si="19"/>
        <v/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/>
      <c r="C27" s="94"/>
      <c r="D27" s="150" t="str">
        <f t="shared" si="13"/>
        <v/>
      </c>
      <c r="E27" s="70" t="s">
        <v>3</v>
      </c>
      <c r="F27" s="94"/>
      <c r="G27" s="150" t="str">
        <f t="shared" si="11"/>
        <v/>
      </c>
      <c r="H27" s="29"/>
      <c r="I27" s="158" t="str">
        <f t="shared" si="12"/>
        <v/>
      </c>
      <c r="J27" s="115">
        <f t="shared" si="20"/>
        <v>0</v>
      </c>
      <c r="K27" s="105"/>
      <c r="L27" s="161" t="str">
        <f t="shared" si="14"/>
        <v/>
      </c>
      <c r="M27" s="104" t="s">
        <v>3</v>
      </c>
      <c r="N27" s="105"/>
      <c r="O27" s="161" t="str">
        <f t="shared" si="15"/>
        <v/>
      </c>
      <c r="P27" s="29"/>
      <c r="Q27" s="163" t="str">
        <f t="shared" si="16"/>
        <v/>
      </c>
      <c r="R27" s="141">
        <f t="shared" si="21"/>
        <v>0</v>
      </c>
      <c r="S27" s="105"/>
      <c r="T27" s="161" t="str">
        <f t="shared" si="17"/>
        <v/>
      </c>
      <c r="U27" s="104" t="s">
        <v>3</v>
      </c>
      <c r="V27" s="105"/>
      <c r="W27" s="161" t="str">
        <f t="shared" si="18"/>
        <v/>
      </c>
      <c r="X27" s="29"/>
      <c r="Y27" s="146" t="str">
        <f t="shared" si="19"/>
        <v/>
      </c>
      <c r="AB27" s="621" t="s">
        <v>217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/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20"/>
        <v>0</v>
      </c>
      <c r="K28" s="94"/>
      <c r="L28" s="150" t="str">
        <f t="shared" si="14"/>
        <v/>
      </c>
      <c r="M28" s="70" t="s">
        <v>3</v>
      </c>
      <c r="N28" s="94"/>
      <c r="O28" s="150" t="str">
        <f t="shared" si="15"/>
        <v/>
      </c>
      <c r="P28" s="106"/>
      <c r="Q28" s="156" t="str">
        <f t="shared" si="16"/>
        <v/>
      </c>
      <c r="R28" s="141">
        <f t="shared" si="21"/>
        <v>0</v>
      </c>
      <c r="S28" s="94"/>
      <c r="T28" s="150" t="str">
        <f t="shared" si="17"/>
        <v/>
      </c>
      <c r="U28" s="70" t="s">
        <v>3</v>
      </c>
      <c r="V28" s="94"/>
      <c r="W28" s="150" t="str">
        <f t="shared" si="18"/>
        <v/>
      </c>
      <c r="X28" s="106"/>
      <c r="Y28" s="146" t="str">
        <f t="shared" si="19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20"/>
        <v>0</v>
      </c>
      <c r="K29" s="94"/>
      <c r="L29" s="150" t="str">
        <f t="shared" si="14"/>
        <v/>
      </c>
      <c r="M29" s="70" t="s">
        <v>3</v>
      </c>
      <c r="N29" s="94"/>
      <c r="O29" s="150" t="str">
        <f t="shared" si="15"/>
        <v/>
      </c>
      <c r="P29" s="106"/>
      <c r="Q29" s="156" t="str">
        <f t="shared" si="16"/>
        <v/>
      </c>
      <c r="R29" s="141">
        <f t="shared" si="21"/>
        <v>0</v>
      </c>
      <c r="S29" s="94"/>
      <c r="T29" s="150" t="str">
        <f t="shared" si="17"/>
        <v/>
      </c>
      <c r="U29" s="70" t="s">
        <v>3</v>
      </c>
      <c r="V29" s="94"/>
      <c r="W29" s="150" t="str">
        <f t="shared" si="18"/>
        <v/>
      </c>
      <c r="X29" s="106"/>
      <c r="Y29" s="146" t="str">
        <f t="shared" si="19"/>
        <v/>
      </c>
      <c r="AB29" s="622" t="str">
        <f>+AB27</f>
        <v>Platz 9-13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624" t="str">
        <f>+IF(AB35="","",MID(AB35,1,4))</f>
        <v/>
      </c>
      <c r="AT29" s="625"/>
      <c r="AU29" s="626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20"/>
        <v>0</v>
      </c>
      <c r="K30" s="94"/>
      <c r="L30" s="150" t="str">
        <f t="shared" si="14"/>
        <v/>
      </c>
      <c r="M30" s="70" t="s">
        <v>3</v>
      </c>
      <c r="N30" s="94"/>
      <c r="O30" s="150" t="str">
        <f t="shared" si="15"/>
        <v/>
      </c>
      <c r="P30" s="106"/>
      <c r="Q30" s="156" t="str">
        <f t="shared" si="16"/>
        <v/>
      </c>
      <c r="R30" s="141">
        <f t="shared" si="21"/>
        <v>0</v>
      </c>
      <c r="S30" s="94"/>
      <c r="T30" s="150" t="str">
        <f t="shared" si="17"/>
        <v/>
      </c>
      <c r="U30" s="70" t="s">
        <v>3</v>
      </c>
      <c r="V30" s="94"/>
      <c r="W30" s="150" t="str">
        <f t="shared" si="18"/>
        <v/>
      </c>
      <c r="X30" s="106"/>
      <c r="Y30" s="146" t="str">
        <f t="shared" si="19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205"/>
      <c r="AT30" s="206" t="s">
        <v>15</v>
      </c>
      <c r="AU30" s="207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12"/>
      <c r="B31" s="119"/>
      <c r="C31" s="109"/>
      <c r="D31" s="168" t="str">
        <f t="shared" si="13"/>
        <v/>
      </c>
      <c r="E31" s="90" t="s">
        <v>3</v>
      </c>
      <c r="F31" s="109"/>
      <c r="G31" s="168" t="str">
        <f t="shared" si="11"/>
        <v/>
      </c>
      <c r="H31" s="118"/>
      <c r="I31" s="153" t="str">
        <f t="shared" si="12"/>
        <v/>
      </c>
      <c r="J31" s="117">
        <f t="shared" si="20"/>
        <v>0</v>
      </c>
      <c r="K31" s="109"/>
      <c r="L31" s="168" t="str">
        <f t="shared" si="14"/>
        <v/>
      </c>
      <c r="M31" s="90" t="s">
        <v>3</v>
      </c>
      <c r="N31" s="109"/>
      <c r="O31" s="168" t="str">
        <f t="shared" si="15"/>
        <v/>
      </c>
      <c r="P31" s="118"/>
      <c r="Q31" s="165" t="str">
        <f t="shared" si="16"/>
        <v/>
      </c>
      <c r="R31" s="142">
        <f t="shared" si="21"/>
        <v>0</v>
      </c>
      <c r="S31" s="109"/>
      <c r="T31" s="168" t="str">
        <f t="shared" si="17"/>
        <v/>
      </c>
      <c r="U31" s="90" t="s">
        <v>3</v>
      </c>
      <c r="V31" s="109"/>
      <c r="W31" s="168" t="str">
        <f t="shared" si="18"/>
        <v/>
      </c>
      <c r="X31" s="118"/>
      <c r="Y31" s="147" t="str">
        <f t="shared" si="19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08"/>
      <c r="AT31" s="209" t="s">
        <v>15</v>
      </c>
      <c r="AU31" s="21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ht="21.2" customHeight="1" x14ac:dyDescent="0.25">
      <c r="A32" s="618" t="s">
        <v>8</v>
      </c>
      <c r="B32" s="184">
        <v>0.375</v>
      </c>
      <c r="C32" s="93"/>
      <c r="D32" s="152" t="str">
        <f>+IF(C32="",$BI$11,IF(COUNTIF($C$4:$C$11,C32)=1,VLOOKUP(C32,$C$4:$I$11,2,FALSE),IF(COUNTIF($S$4:$S$11,C32)=1,VLOOKUP(C32,$S$4:$Y$11,2,FALSE),"")))</f>
        <v>3. Vorrunde A</v>
      </c>
      <c r="E32" s="93" t="s">
        <v>3</v>
      </c>
      <c r="F32" s="93"/>
      <c r="G32" s="152" t="str">
        <f>+IF(F32="",$BI$13,IF(COUNTIF($C$4:$C$11,F32)=1,VLOOKUP(F32,$C$4:$I$11,2,FALSE),IF(COUNTIF($S$4:$S$11,F32)=1,VLOOKUP(F32,$S$4:$Y$11,2,FALSE),"")))</f>
        <v>2. Vorrunde B</v>
      </c>
      <c r="H32" s="93"/>
      <c r="I32" s="152"/>
      <c r="J32" s="114">
        <f t="shared" si="20"/>
        <v>0.375</v>
      </c>
      <c r="K32" s="93"/>
      <c r="L32" s="152" t="str">
        <f>+IF(K32="",$BI$15,IF(COUNTIF($C$4:$C$11,K32)=1,VLOOKUP(K32,$C$4:$I$11,2,FALSE),IF(COUNTIF($S$4:$S$11,K32)=1,VLOOKUP(K32,$S$4:$Y$11,2,FALSE),"")))</f>
        <v>2. Vorrunde A</v>
      </c>
      <c r="M32" s="93" t="s">
        <v>3</v>
      </c>
      <c r="N32" s="93"/>
      <c r="O32" s="152" t="str">
        <f>+IF(N32="",$BI$17,IF(COUNTIF($C$4:$C$11,N32)=1,VLOOKUP(N32,$C$4:$I$11,2,FALSE),IF(COUNTIF($S$4:$S$11,N32)=1,VLOOKUP(N32,$S$4:$Y$11,2,FALSE),"")))</f>
        <v>3. Vorrunde B</v>
      </c>
      <c r="P32" s="93"/>
      <c r="Q32" s="164"/>
      <c r="R32" s="114">
        <f t="shared" si="21"/>
        <v>0.375</v>
      </c>
      <c r="S32" s="93"/>
      <c r="T32" s="152" t="str">
        <f>+IF(S32="",$AB$31,IF(COUNTIF($C$4:$C$11,S32)=1,VLOOKUP(S32,$C$4:$I$11,2,FALSE),IF(COUNTIF($S$4:$S$11,S32)=1,VLOOKUP(S32,$S$4:$Y$11,2,FALSE),"")))</f>
        <v>6. Vorrunde A</v>
      </c>
      <c r="U32" s="93" t="s">
        <v>3</v>
      </c>
      <c r="V32" s="93"/>
      <c r="W32" s="152" t="str">
        <f>+IF(V32="",$AB$33,IF(COUNTIF($C$4:$C$11,V32)=1,VLOOKUP(V32,$C$4:$I$11,2,FALSE),IF(COUNTIF($S$4:$S$11,V32)=1,VLOOKUP(V32,$S$4:$Y$11,2,FALSE),"")))</f>
        <v>5. Vorrunde B</v>
      </c>
      <c r="X32" s="93"/>
      <c r="Y32" s="167"/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08"/>
      <c r="AT32" s="209" t="s">
        <v>15</v>
      </c>
      <c r="AU32" s="210"/>
      <c r="AV32" s="80"/>
      <c r="AW32" s="81" t="s">
        <v>15</v>
      </c>
      <c r="AX32" s="82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ht="21.2" customHeight="1" x14ac:dyDescent="0.25">
      <c r="A33" s="619"/>
      <c r="B33" s="181"/>
      <c r="C33" s="94"/>
      <c r="D33" s="154" t="str">
        <f>+IF(C33="","",IF(COUNTIF($C$4:$C$10,C33)=1,VLOOKUP(C33,$C$4:$I$10,2,FALSE),IF(COUNTIF($S$4:$S$10,C33)=1,VLOOKUP(C33,$S$4:$Y$10,2,FALSE),"")))</f>
        <v/>
      </c>
      <c r="E33" s="94" t="s">
        <v>3</v>
      </c>
      <c r="F33" s="94"/>
      <c r="G33" s="154" t="str">
        <f>+IF(F33="","",IF(COUNTIF($C$4:$C$10,F33)=1,VLOOKUP(F33,$C$4:$I$10,2,FALSE),IF(COUNTIF($S$4:$S$10,F33)=1,VLOOKUP(F33,$S$4:$Y$10,2,FALSE),"")))</f>
        <v/>
      </c>
      <c r="H33" s="94"/>
      <c r="I33" s="154"/>
      <c r="J33" s="115">
        <f t="shared" si="20"/>
        <v>0</v>
      </c>
      <c r="K33" s="94"/>
      <c r="L33" s="154" t="str">
        <f>+IF(K33="","",IF(COUNTIF($C$4:$C$10,K33)=1,VLOOKUP(K33,$C$4:$I$10,2,FALSE),IF(COUNTIF($S$4:$S$10,K33)=1,VLOOKUP(K33,$S$4:$Y$10,2,FALSE),"")))</f>
        <v/>
      </c>
      <c r="M33" s="94" t="s">
        <v>3</v>
      </c>
      <c r="N33" s="94"/>
      <c r="O33" s="154" t="str">
        <f t="shared" ref="O33:O40" si="35">+IF(N33="","",IF(COUNTIF($C$4:$C$10,N33)=1,VLOOKUP(N33,$C$4:$I$10,2,FALSE),IF(COUNTIF($S$4:$S$10,N33)=1,VLOOKUP(N33,$S$4:$Y$10,2,FALSE),"")))</f>
        <v/>
      </c>
      <c r="P33" s="94"/>
      <c r="Q33" s="156"/>
      <c r="R33" s="115">
        <v>0.3923611111111111</v>
      </c>
      <c r="S33" s="94"/>
      <c r="T33" s="166" t="str">
        <f>+IF(S33="",$AB$30,IF(COUNTIF($C$4:$C$11,S33)=1,VLOOKUP(S33,$C$4:$I$11,2,FALSE),IF(COUNTIF($S$4:$S$11,S33)=1,VLOOKUP(S33,$S$4:$Y$11,2,FALSE),"")))</f>
        <v>5. Vorrunde A</v>
      </c>
      <c r="U33" s="211" t="s">
        <v>3</v>
      </c>
      <c r="V33" s="211"/>
      <c r="W33" s="166" t="str">
        <f>+IF(V33="",$AB$34,IF(COUNTIF($C$4:$C$11,V33)=1,VLOOKUP(V33,$C$4:$I$11,2,FALSE),IF(COUNTIF($S$4:$S$11,V33)=1,VLOOKUP(V33,$S$4:$Y$11,2,FALSE),"")))</f>
        <v>6. Vorrunde B</v>
      </c>
      <c r="X33" s="94"/>
      <c r="Y33" s="146"/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08"/>
      <c r="AT33" s="209" t="s">
        <v>15</v>
      </c>
      <c r="AU33" s="210"/>
      <c r="AV33" s="80"/>
      <c r="AW33" s="81" t="s">
        <v>15</v>
      </c>
      <c r="AX33" s="82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ht="21.2" customHeight="1" x14ac:dyDescent="0.25">
      <c r="A34" s="619"/>
      <c r="B34" s="181">
        <v>0.40625</v>
      </c>
      <c r="C34" s="94"/>
      <c r="D34" s="153" t="str">
        <f>+IF(K32="",$BI$7,IF(COUNTIF($C$4:$C$10,K32)=1,VLOOKUP(K32,$C$4:$I$10,2,FALSE),IF(COUNTIF($S$4:$S$10,K32)=1,VLOOKUP(K32,$S$4:$Y$10,2,FALSE),"")))</f>
        <v>1. Vorrunde A</v>
      </c>
      <c r="E34" s="109" t="s">
        <v>3</v>
      </c>
      <c r="F34" s="109"/>
      <c r="G34" s="153" t="str">
        <f>+IF(F34="",$BI$9,IF(COUNTIF($C$4:$C$10,F34)=1,VLOOKUP(F34,$C$4:$I$10,2,FALSE),IF(COUNTIF($S$4:$S$10,F34)=1,VLOOKUP(F34,$S$4:$Y$10,2,FALSE),"")))</f>
        <v>4. Vorrunde B</v>
      </c>
      <c r="H34" s="109"/>
      <c r="I34" s="153"/>
      <c r="J34" s="115">
        <f t="shared" si="20"/>
        <v>0.40625</v>
      </c>
      <c r="K34" s="109"/>
      <c r="L34" s="153" t="str">
        <f>+IF(C32="",$BI$19,IF(COUNTIF($C$4:$C$10,C32)=1,VLOOKUP(C32,$C$4:$I$10,2,FALSE),IF(COUNTIF($S$4:$S$10,C32)=1,VLOOKUP(C32,$S$4:$Y$10,2,FALSE),"")))</f>
        <v>4. Vorrunde A</v>
      </c>
      <c r="M34" s="109" t="s">
        <v>3</v>
      </c>
      <c r="N34" s="109"/>
      <c r="O34" s="153" t="str">
        <f>+IF(N34="",$BI$21,IF(COUNTIF($C$4:$C$10,N34)=1,VLOOKUP(N34,$C$4:$I$10,2,FALSE),IF(COUNTIF($S$4:$S$10,N34)=1,VLOOKUP(N34,$S$4:$Y$10,2,FALSE),"")))</f>
        <v>1. Vorrunde B</v>
      </c>
      <c r="P34" s="109"/>
      <c r="Q34" s="165"/>
      <c r="R34" s="115">
        <v>0.40972222222222227</v>
      </c>
      <c r="S34" s="109"/>
      <c r="T34" s="166" t="str">
        <f>+IF(S34="",$AB$32,IF(COUNTIF($C$4:$C$11,S34)=1,VLOOKUP(S34,$C$4:$I$11,2,FALSE),IF(COUNTIF($S$4:$S$11,S34)=1,VLOOKUP(S34,$S$4:$Y$11,2,FALSE),"")))</f>
        <v>7. Vorrunde A</v>
      </c>
      <c r="U34" s="211" t="s">
        <v>3</v>
      </c>
      <c r="V34" s="211"/>
      <c r="W34" s="166" t="str">
        <f>+IF(V34="",$AB$33,IF(COUNTIF($C$4:$C$11,V34)=1,VLOOKUP(V34,$C$4:$I$11,2,FALSE),IF(COUNTIF($S$4:$S$11,V34)=1,VLOOKUP(V34,$S$4:$Y$11,2,FALSE),"")))</f>
        <v>5. Vorrunde B</v>
      </c>
      <c r="X34" s="94"/>
      <c r="Y34" s="146"/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08"/>
      <c r="AT34" s="209" t="s">
        <v>15</v>
      </c>
      <c r="AU34" s="210"/>
      <c r="AV34" s="80"/>
      <c r="AW34" s="81" t="s">
        <v>15</v>
      </c>
      <c r="AX34" s="82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ht="21.2" customHeight="1" x14ac:dyDescent="0.25">
      <c r="A35" s="619"/>
      <c r="B35" s="181"/>
      <c r="C35" s="94"/>
      <c r="D35" s="154" t="str">
        <f>+IF(C35="","",IF(COUNTIF($C$4:$C$11,C35)=1,VLOOKUP(C35,$C$4:$I$11,2,FALSE),IF(COUNTIF($S$4:$S$11,C35)=1,VLOOKUP(C35,$S$4:$Y$11,2,FALSE),"")))</f>
        <v/>
      </c>
      <c r="E35" s="94" t="s">
        <v>3</v>
      </c>
      <c r="F35" s="94"/>
      <c r="G35" s="154" t="str">
        <f>+IF(F35="","",IF(COUNTIF($C$4:$C$11,F35)=1,VLOOKUP(F35,$C$4:$I$11,2,FALSE),IF(COUNTIF($S$4:$S$11,F35)=1,VLOOKUP(F35,$S$4:$Y$11,2,FALSE),"")))</f>
        <v/>
      </c>
      <c r="H35" s="94"/>
      <c r="I35" s="154"/>
      <c r="J35" s="115">
        <f t="shared" si="20"/>
        <v>0</v>
      </c>
      <c r="K35" s="94"/>
      <c r="L35" s="154" t="str">
        <f>+IF(K35="","",IF(COUNTIF($C$4:$C$11,K35)=1,VLOOKUP(K35,$C$4:$I$11,2,FALSE),IF(COUNTIF($S$4:$S$11,K35)=1,VLOOKUP(K35,$S$4:$Y$11,2,FALSE),"")))</f>
        <v/>
      </c>
      <c r="M35" s="94" t="s">
        <v>3</v>
      </c>
      <c r="N35" s="94"/>
      <c r="O35" s="154" t="str">
        <f>+IF(N35="","",IF(COUNTIF($C$4:$C$11,N35)=1,VLOOKUP(N35,$C$4:$I$11,2,FALSE),IF(COUNTIF($S$4:$S$11,N35)=1,VLOOKUP(N35,$S$4:$Y$11,2,FALSE),"")))</f>
        <v/>
      </c>
      <c r="P35" s="94"/>
      <c r="Q35" s="156"/>
      <c r="R35" s="115">
        <v>0.42708333333333331</v>
      </c>
      <c r="S35" s="94"/>
      <c r="T35" s="154" t="str">
        <f>+IF(S35="",$AB$31,IF(COUNTIF($C$4:$C$11,S35)=1,VLOOKUP(S35,$C$4:$I$11,2,FALSE),IF(COUNTIF($S$4:$S$11,S35)=1,VLOOKUP(S35,$S$4:$Y$11,2,FALSE),"")))</f>
        <v>6. Vorrunde A</v>
      </c>
      <c r="U35" s="94" t="s">
        <v>3</v>
      </c>
      <c r="V35" s="94"/>
      <c r="W35" s="154" t="str">
        <f>+IF(V35="",$AB$34,IF(COUNTIF($C$4:$C$11,V35)=1,VLOOKUP(V35,$C$4:$I$11,2,FALSE),IF(COUNTIF($S$4:$S$11,V35)=1,VLOOKUP(V35,$S$4:$Y$11,2,FALSE),"")))</f>
        <v>6. Vorrunde B</v>
      </c>
      <c r="X35" s="94"/>
      <c r="Y35" s="146"/>
      <c r="AB35" s="212"/>
      <c r="AC35" s="213" t="str">
        <f>+IF(COUNTIF($AA16:$AA22,7)=0,"",VLOOKUP(7,$AA$16:$AC$22,3,FALSE))</f>
        <v/>
      </c>
      <c r="AD35" s="214" t="str">
        <f>+IF(AU30="","",AU30)</f>
        <v/>
      </c>
      <c r="AE35" s="215" t="str">
        <f>+IF(AT30="","",AT30)</f>
        <v>:</v>
      </c>
      <c r="AF35" s="215" t="str">
        <f>+IF(AS30="","",AS30)</f>
        <v/>
      </c>
      <c r="AG35" s="216" t="str">
        <f>+IF(AU31="","",AU31)</f>
        <v/>
      </c>
      <c r="AH35" s="215" t="str">
        <f>+IF(AT31="","",AT31)</f>
        <v>:</v>
      </c>
      <c r="AI35" s="215" t="str">
        <f>+IF(AS31="","",AS31)</f>
        <v/>
      </c>
      <c r="AJ35" s="216" t="str">
        <f>+IF(AU32="","",AU32)</f>
        <v/>
      </c>
      <c r="AK35" s="215" t="str">
        <f>+IF(AT32="","",AT32)</f>
        <v>:</v>
      </c>
      <c r="AL35" s="217" t="str">
        <f>+IF(AS32="","",AS32)</f>
        <v/>
      </c>
      <c r="AM35" s="216" t="str">
        <f>+IF(AU33="","",AU33)</f>
        <v/>
      </c>
      <c r="AN35" s="215" t="str">
        <f>+IF(AT33="","",AT33)</f>
        <v>:</v>
      </c>
      <c r="AO35" s="217" t="str">
        <f>+IF(AS33="","",AS33)</f>
        <v/>
      </c>
      <c r="AP35" s="215" t="str">
        <f>+IF(AU34="","",AU34)</f>
        <v/>
      </c>
      <c r="AQ35" s="215" t="str">
        <f>+IF(AT34="","",AT34)</f>
        <v>:</v>
      </c>
      <c r="AR35" s="215" t="str">
        <f>+IF(AS34="","",AS34)</f>
        <v/>
      </c>
      <c r="AS35" s="216"/>
      <c r="AT35" s="215"/>
      <c r="AU35" s="217"/>
      <c r="AV35" s="80"/>
      <c r="AW35" s="81" t="s">
        <v>15</v>
      </c>
      <c r="AX35" s="82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ht="21.2" customHeight="1" thickBot="1" x14ac:dyDescent="0.3">
      <c r="A36" s="619"/>
      <c r="B36" s="181">
        <v>0.44444444444444442</v>
      </c>
      <c r="C36" s="94"/>
      <c r="D36" s="154" t="str">
        <f>+IF(C36="","Halbfinale 5-8",IF(COUNTIF($C$4:$C$10,C36)=1,VLOOKUP(C36,$C$4:$I$10,2,FALSE),IF(COUNTIF($S$4:$S$10,C36)=1,VLOOKUP(C36,$S$4:$Y$10,2,FALSE),"")))</f>
        <v>Halbfinale 5-8</v>
      </c>
      <c r="E36" s="94" t="s">
        <v>3</v>
      </c>
      <c r="F36" s="94"/>
      <c r="G36" s="154" t="str">
        <f>+IF(F36="","",IF(COUNTIF($C$4:$C$10,F36)=1,VLOOKUP(F36,$C$4:$I$10,2,FALSE),IF(COUNTIF($S$4:$S$10,F36)=1,VLOOKUP(F36,$S$4:$Y$10,2,FALSE),"")))</f>
        <v/>
      </c>
      <c r="H36" s="94"/>
      <c r="I36" s="154"/>
      <c r="J36" s="115">
        <f t="shared" si="20"/>
        <v>0.44444444444444442</v>
      </c>
      <c r="K36" s="94"/>
      <c r="L36" s="154" t="str">
        <f>+IF(K36="","Halbfinale 5-8",IF(COUNTIF($C$4:$C$10,K36)=1,VLOOKUP(K36,$C$4:$I$10,2,FALSE),IF(COUNTIF($S$4:$S$10,K36)=1,VLOOKUP(K36,$S$4:$Y$10,2,FALSE),"")))</f>
        <v>Halbfinale 5-8</v>
      </c>
      <c r="M36" s="94" t="s">
        <v>3</v>
      </c>
      <c r="N36" s="94"/>
      <c r="O36" s="154" t="str">
        <f t="shared" si="35"/>
        <v/>
      </c>
      <c r="P36" s="94"/>
      <c r="Q36" s="156"/>
      <c r="R36" s="115">
        <v>0.44444444444444442</v>
      </c>
      <c r="S36" s="94"/>
      <c r="T36" s="154" t="str">
        <f>+IF(S36="",$AB$30,IF(COUNTIF($C$4:$C$11,S36)=1,VLOOKUP(S36,$C$4:$I$11,2,FALSE),IF(COUNTIF($S$4:$S$11,S36)=1,VLOOKUP(S36,$S$4:$Y$11,2,FALSE),"")))</f>
        <v>5. Vorrunde A</v>
      </c>
      <c r="U36" s="94" t="s">
        <v>3</v>
      </c>
      <c r="V36" s="94"/>
      <c r="W36" s="153" t="str">
        <f>+IF(V36="",$AB$33,IF(COUNTIF($C$4:$C$11,V36)=1,VLOOKUP(V36,$C$4:$I$11,2,FALSE),IF(COUNTIF($S$4:$S$11,V36)=1,VLOOKUP(V36,$S$4:$Y$11,2,FALSE),"")))</f>
        <v>5. Vorrunde B</v>
      </c>
      <c r="X36" s="94"/>
      <c r="Y36" s="146"/>
      <c r="AB36" s="86"/>
      <c r="AC36" s="87" t="str">
        <f>+Y24</f>
        <v/>
      </c>
      <c r="AD36" s="88" t="str">
        <f>+IF(AX30="","",AX30)</f>
        <v/>
      </c>
      <c r="AE36" s="84" t="str">
        <f>+IF(AW30="","",AW30)</f>
        <v>:</v>
      </c>
      <c r="AF36" s="84" t="str">
        <f>+IF(AV30="","",AV30)</f>
        <v/>
      </c>
      <c r="AG36" s="83" t="str">
        <f>+IF(AX31="","",AX31)</f>
        <v/>
      </c>
      <c r="AH36" s="84" t="str">
        <f>+IF(AW31="","",AW31)</f>
        <v>:</v>
      </c>
      <c r="AI36" s="84" t="str">
        <f>+IF(AV31="","",AV31)</f>
        <v/>
      </c>
      <c r="AJ36" s="83" t="str">
        <f>+IF(AX32="","",AX32)</f>
        <v/>
      </c>
      <c r="AK36" s="84" t="str">
        <f>+IF(AW32="","",AW32)</f>
        <v>:</v>
      </c>
      <c r="AL36" s="89" t="str">
        <f>+IF(AV32="","",AV32)</f>
        <v/>
      </c>
      <c r="AM36" s="83" t="str">
        <f>+IF(AX33="","",AX33)</f>
        <v/>
      </c>
      <c r="AN36" s="84" t="str">
        <f>+IF(AW33="","",AW33)</f>
        <v>:</v>
      </c>
      <c r="AO36" s="89" t="str">
        <f>+IF(AV33="","",AV33)</f>
        <v/>
      </c>
      <c r="AP36" s="84" t="str">
        <f>+IF(AX34="","",AX34)</f>
        <v/>
      </c>
      <c r="AQ36" s="84" t="str">
        <f>+IF(AW34="","",AW34)</f>
        <v>:</v>
      </c>
      <c r="AR36" s="84" t="str">
        <f>+IF(AV34="","",AV34)</f>
        <v/>
      </c>
      <c r="AS36" s="83" t="str">
        <f>+IF(AX35="","",AX35)</f>
        <v/>
      </c>
      <c r="AT36" s="84" t="str">
        <f>+IF(AW35="","",AW35)</f>
        <v>:</v>
      </c>
      <c r="AU36" s="89" t="str">
        <f>+IF(AV35="","",AV35)</f>
        <v/>
      </c>
      <c r="AV36" s="83"/>
      <c r="AW36" s="84"/>
      <c r="AX36" s="8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ht="21.2" customHeight="1" x14ac:dyDescent="0.25">
      <c r="A37" s="619"/>
      <c r="B37" s="181"/>
      <c r="C37" s="94"/>
      <c r="D37" s="154" t="str">
        <f>+IF(K35="","",IF(COUNTIF($C$4:$C$10,K35)=1,VLOOKUP(K35,$C$4:$I$10,2,FALSE),IF(COUNTIF($S$4:$S$10,K35)=1,VLOOKUP(K35,$S$4:$Y$10,2,FALSE),"")))</f>
        <v/>
      </c>
      <c r="E37" s="94" t="s">
        <v>3</v>
      </c>
      <c r="F37" s="94"/>
      <c r="G37" s="154" t="str">
        <f>+IF(F37="","",IF(COUNTIF($C$4:$C$10,F37)=1,VLOOKUP(F37,$C$4:$I$10,2,FALSE),IF(COUNTIF($S$4:$S$10,F37)=1,VLOOKUP(F37,$S$4:$Y$10,2,FALSE),"")))</f>
        <v/>
      </c>
      <c r="H37" s="94"/>
      <c r="I37" s="154"/>
      <c r="J37" s="115">
        <f t="shared" si="20"/>
        <v>0</v>
      </c>
      <c r="K37" s="94"/>
      <c r="L37" s="154" t="str">
        <f>+IF(C35="","",IF(COUNTIF($C$4:$C$10,C35)=1,VLOOKUP(C35,$C$4:$I$10,2,FALSE),IF(COUNTIF($S$4:$S$10,C35)=1,VLOOKUP(C35,$S$4:$Y$10,2,FALSE),"")))</f>
        <v/>
      </c>
      <c r="M37" s="94" t="s">
        <v>3</v>
      </c>
      <c r="N37" s="94"/>
      <c r="O37" s="154" t="str">
        <f t="shared" si="35"/>
        <v/>
      </c>
      <c r="P37" s="94"/>
      <c r="Q37" s="156"/>
      <c r="R37" s="115">
        <v>0.46180555555555558</v>
      </c>
      <c r="S37" s="94"/>
      <c r="T37" s="154" t="str">
        <f>+IF(S37="",$AB$32,IF(COUNTIF($C$4:$C$11,S37)=1,VLOOKUP(S37,$C$4:$I$11,2,FALSE),IF(COUNTIF($S$4:$S$11,S37)=1,VLOOKUP(S37,$S$4:$Y$11,2,FALSE),"")))</f>
        <v>7. Vorrunde A</v>
      </c>
      <c r="U37" s="94" t="s">
        <v>3</v>
      </c>
      <c r="V37" s="94"/>
      <c r="W37" s="153" t="str">
        <f>+IF(V37="",$AB$34,IF(COUNTIF($C$4:$C$11,V37)=1,VLOOKUP(V37,$C$4:$I$11,2,FALSE),IF(COUNTIF($S$4:$S$11,V37)=1,VLOOKUP(V37,$S$4:$Y$11,2,FALSE),"")))</f>
        <v>6. Vorrunde B</v>
      </c>
      <c r="X37" s="94"/>
      <c r="Y37" s="146"/>
    </row>
    <row r="38" spans="1:56" ht="21.2" customHeight="1" x14ac:dyDescent="0.25">
      <c r="A38" s="619"/>
      <c r="B38" s="181">
        <v>0.47569444444444442</v>
      </c>
      <c r="C38" s="94"/>
      <c r="D38" s="154" t="str">
        <f>+IF(C38="","Halbfinale 1-4",IF(COUNTIF($C$4:$C$11,C38)=1,VLOOKUP(C38,$C$4:$I$11,2,FALSE),IF(COUNTIF($S$4:$S$11,C38)=1,VLOOKUP(C38,$S$4:$Y$11,2,FALSE),"")))</f>
        <v>Halbfinale 1-4</v>
      </c>
      <c r="E38" s="94" t="s">
        <v>3</v>
      </c>
      <c r="F38" s="94"/>
      <c r="G38" s="154" t="str">
        <f>+IF(F38="","",IF(COUNTIF($C$4:$C$11,F38)=1,VLOOKUP(F38,$C$4:$I$11,2,FALSE),IF(COUNTIF($S$4:$S$11,F38)=1,VLOOKUP(F38,$S$4:$Y$11,2,FALSE),"")))</f>
        <v/>
      </c>
      <c r="H38" s="94"/>
      <c r="I38" s="154"/>
      <c r="J38" s="115">
        <f t="shared" si="20"/>
        <v>0.47569444444444442</v>
      </c>
      <c r="K38" s="94"/>
      <c r="L38" s="154" t="str">
        <f>+IF(K38="","Halbfinale 1-4",IF(COUNTIF($C$4:$C$11,K38)=1,VLOOKUP(K38,$C$4:$I$11,2,FALSE),IF(COUNTIF($S$4:$S$11,K38)=1,VLOOKUP(K38,$S$4:$Y$11,2,FALSE),"")))</f>
        <v>Halbfinale 1-4</v>
      </c>
      <c r="M38" s="94" t="s">
        <v>3</v>
      </c>
      <c r="N38" s="94"/>
      <c r="O38" s="154" t="str">
        <f>+IF(N38="","",IF(COUNTIF($C$4:$C$11,N38)=1,VLOOKUP(N38,$C$4:$I$11,2,FALSE),IF(COUNTIF($S$4:$S$11,N38)=1,VLOOKUP(N38,$S$4:$Y$11,2,FALSE),"")))</f>
        <v/>
      </c>
      <c r="P38" s="94"/>
      <c r="Q38" s="156"/>
      <c r="R38" s="115">
        <v>0.47916666666666669</v>
      </c>
      <c r="S38" s="94"/>
      <c r="T38" s="154" t="str">
        <f>+IF(S38="","",IF(COUNTIF($C$4:$C$11,S38)=1,VLOOKUP(S38,$C$4:$I$11,2,FALSE),IF(COUNTIF($S$4:$S$11,S38)=1,VLOOKUP(S38,$S$4:$Y$11,2,FALSE),"")))</f>
        <v/>
      </c>
      <c r="U38" s="94" t="s">
        <v>3</v>
      </c>
      <c r="V38" s="94"/>
      <c r="W38" s="153" t="str">
        <f>+IF(V38="","",IF(COUNTIF($C$4:$C$11,V38)=1,VLOOKUP(V38,$C$4:$I$11,2,FALSE),IF(COUNTIF($S$4:$S$11,V38)=1,VLOOKUP(V38,$S$4:$Y$11,2,FALSE),"")))</f>
        <v/>
      </c>
      <c r="X38" s="94"/>
      <c r="Y38" s="146"/>
      <c r="AB38" s="144" t="s">
        <v>30</v>
      </c>
    </row>
    <row r="39" spans="1:56" ht="21.2" customHeight="1" x14ac:dyDescent="0.25">
      <c r="A39" s="619"/>
      <c r="B39" s="181"/>
      <c r="C39" s="94"/>
      <c r="D39" s="154" t="str">
        <f>+IF(C38="","",IF(COUNTIF($C$4:$C$10,C38)=1,VLOOKUP(C38,$C$4:$I$10,2,FALSE),IF(COUNTIF($S$4:$S$10,C38)=1,VLOOKUP(C38,$S$4:$Y$10,2,FALSE),"")))</f>
        <v/>
      </c>
      <c r="E39" s="94" t="s">
        <v>3</v>
      </c>
      <c r="F39" s="94"/>
      <c r="G39" s="154" t="str">
        <f>+IF(F39="","",IF(COUNTIF($C$4:$C$10,F39)=1,VLOOKUP(F39,$C$4:$I$10,2,FALSE),IF(COUNTIF($S$4:$S$10,F39)=1,VLOOKUP(F39,$S$4:$Y$10,2,FALSE),"")))</f>
        <v/>
      </c>
      <c r="H39" s="94"/>
      <c r="I39" s="154"/>
      <c r="J39" s="115">
        <f t="shared" si="20"/>
        <v>0</v>
      </c>
      <c r="K39" s="94"/>
      <c r="L39" s="154" t="str">
        <f>+IF(K38="","",IF(COUNTIF($C$4:$C$10,K38)=1,VLOOKUP(K38,$C$4:$I$10,2,FALSE),IF(COUNTIF($S$4:$S$10,K38)=1,VLOOKUP(K38,$S$4:$Y$10,2,FALSE),"")))</f>
        <v/>
      </c>
      <c r="M39" s="94" t="s">
        <v>3</v>
      </c>
      <c r="N39" s="94"/>
      <c r="O39" s="154" t="str">
        <f t="shared" si="35"/>
        <v/>
      </c>
      <c r="P39" s="94"/>
      <c r="Q39" s="156"/>
      <c r="R39" s="115"/>
      <c r="S39" s="94"/>
      <c r="T39" s="154" t="str">
        <f>+IF(S39="","",IF(COUNTIF($C$4:$C$11,S39)=1,VLOOKUP(S39,$C$4:$I$11,2,FALSE),IF(COUNTIF($S$4:$S$11,S39)=1,VLOOKUP(S39,$S$4:$Y$11,2,FALSE),"")))</f>
        <v/>
      </c>
      <c r="U39" s="94" t="s">
        <v>3</v>
      </c>
      <c r="V39" s="94"/>
      <c r="W39" s="153" t="str">
        <f>+IF(V39="","",IF(COUNTIF($C$4:$C$11,V39)=1,VLOOKUP(V39,$C$4:$I$11,2,FALSE),IF(COUNTIF($S$4:$S$11,V39)=1,VLOOKUP(V39,$S$4:$Y$11,2,FALSE),"")))</f>
        <v/>
      </c>
      <c r="X39" s="94"/>
      <c r="Y39" s="146"/>
      <c r="AB39" s="143" t="s">
        <v>218</v>
      </c>
    </row>
    <row r="40" spans="1:56" ht="21.2" customHeight="1" x14ac:dyDescent="0.25">
      <c r="A40" s="619"/>
      <c r="B40" s="181">
        <v>0.50694444444444442</v>
      </c>
      <c r="C40" s="94"/>
      <c r="D40" s="154" t="str">
        <f>+IF(C39="","Spiel um Platz 5",IF(COUNTIF($C$4:$C$10,C39)=1,VLOOKUP(C39,$C$4:$I$10,2,FALSE),IF(COUNTIF($S$4:$S$10,C39)=1,VLOOKUP(C39,$S$4:$Y$10,2,FALSE),"")))</f>
        <v>Spiel um Platz 5</v>
      </c>
      <c r="E40" s="94" t="s">
        <v>3</v>
      </c>
      <c r="F40" s="94"/>
      <c r="G40" s="154" t="str">
        <f>+IF(F40="","",IF(COUNTIF($C$4:$C$10,F40)=1,VLOOKUP(F40,$C$4:$I$10,2,FALSE),IF(COUNTIF($S$4:$S$10,F40)=1,VLOOKUP(F40,$S$4:$Y$10,2,FALSE),"")))</f>
        <v/>
      </c>
      <c r="H40" s="94"/>
      <c r="I40" s="154"/>
      <c r="J40" s="115">
        <f t="shared" si="20"/>
        <v>0.50694444444444442</v>
      </c>
      <c r="K40" s="94"/>
      <c r="L40" s="154" t="str">
        <f>+IF(K39="","Spiel um Platz 7",IF(COUNTIF($C$4:$C$10,K39)=1,VLOOKUP(K39,$C$4:$I$10,2,FALSE),IF(COUNTIF($S$4:$S$10,K39)=1,VLOOKUP(K39,$S$4:$Y$10,2,FALSE),"")))</f>
        <v>Spiel um Platz 7</v>
      </c>
      <c r="M40" s="94" t="s">
        <v>3</v>
      </c>
      <c r="N40" s="94"/>
      <c r="O40" s="154" t="str">
        <f t="shared" si="35"/>
        <v/>
      </c>
      <c r="P40" s="94"/>
      <c r="Q40" s="156"/>
      <c r="R40" s="115">
        <v>0.51388888888888895</v>
      </c>
      <c r="S40" s="94"/>
      <c r="T40" s="154" t="str">
        <f>+IF(S40="","Spiel um Platz 3",IF(COUNTIF($C$4:$C$11,S40)=1,VLOOKUP(S40,$C$4:$I$11,2,FALSE),IF(COUNTIF($S$4:$S$11,S40)=1,VLOOKUP(S40,$S$4:$Y$11,2,FALSE),"")))</f>
        <v>Spiel um Platz 3</v>
      </c>
      <c r="U40" s="94" t="s">
        <v>3</v>
      </c>
      <c r="V40" s="94"/>
      <c r="W40" s="153" t="str">
        <f>+IF(V40="","",IF(COUNTIF($C$4:$C$11,V40)=1,VLOOKUP(V40,$C$4:$I$11,2,FALSE),IF(COUNTIF($S$4:$S$11,V40)=1,VLOOKUP(V40,$S$4:$Y$11,2,FALSE),"")))</f>
        <v/>
      </c>
      <c r="X40" s="94"/>
      <c r="Y40" s="146"/>
      <c r="AB40" s="143"/>
    </row>
    <row r="41" spans="1:56" ht="21.2" customHeight="1" x14ac:dyDescent="0.25">
      <c r="A41" s="619"/>
      <c r="B41" s="181"/>
      <c r="C41" s="94"/>
      <c r="D41" s="154" t="str">
        <f>+IF(C41="","",IF(COUNTIF($C$4:$C$11,C41)=1,VLOOKUP(C41,$C$4:$I$11,2,FALSE),IF(COUNTIF($S$4:$S$11,C41)=1,VLOOKUP(C41,$S$4:$Y$11,2,FALSE),"")))</f>
        <v/>
      </c>
      <c r="E41" s="94" t="s">
        <v>3</v>
      </c>
      <c r="F41" s="94"/>
      <c r="G41" s="154" t="str">
        <f>+IF(F41="","",IF(COUNTIF($C$4:$C$11,F41)=1,VLOOKUP(F41,$C$4:$I$11,2,FALSE),IF(COUNTIF($S$4:$S$11,F41)=1,VLOOKUP(F41,$S$4:$Y$11,2,FALSE),"")))</f>
        <v/>
      </c>
      <c r="H41" s="94"/>
      <c r="I41" s="154"/>
      <c r="J41" s="115">
        <f t="shared" si="20"/>
        <v>0</v>
      </c>
      <c r="K41" s="94"/>
      <c r="L41" s="154" t="str">
        <f>+IF(K41="","",IF(COUNTIF($C$4:$C$11,K41)=1,VLOOKUP(K41,$C$4:$I$11,2,FALSE),IF(COUNTIF($S$4:$S$11,K41)=1,VLOOKUP(K41,$S$4:$Y$11,2,FALSE),"")))</f>
        <v/>
      </c>
      <c r="M41" s="94" t="s">
        <v>3</v>
      </c>
      <c r="N41" s="94"/>
      <c r="O41" s="154" t="str">
        <f>+IF(N41="","",IF(COUNTIF($C$4:$C$11,N41)=1,VLOOKUP(N41,$C$4:$I$11,2,FALSE),IF(COUNTIF($S$4:$S$11,N41)=1,VLOOKUP(N41,$S$4:$Y$11,2,FALSE),"")))</f>
        <v/>
      </c>
      <c r="P41" s="94"/>
      <c r="Q41" s="156"/>
      <c r="R41" s="115"/>
      <c r="S41" s="94"/>
      <c r="T41" s="166" t="str">
        <f>+IF(S41="","",IF(COUNTIF($C$4:$C$11,S41)=1,VLOOKUP(S41,$C$4:$I$11,2,FALSE),IF(COUNTIF($S$4:$S$11,S41)=1,VLOOKUP(S41,$S$4:$Y$11,2,FALSE),"")))</f>
        <v/>
      </c>
      <c r="U41" s="94" t="s">
        <v>3</v>
      </c>
      <c r="V41" s="94"/>
      <c r="W41" s="154" t="str">
        <f>+IF(V41="","",IF(COUNTIF($C$4:$C$11,V41)=1,VLOOKUP(V41,$C$4:$I$11,2,FALSE),IF(COUNTIF($S$4:$S$11,V41)=1,VLOOKUP(V41,$S$4:$Y$11,2,FALSE),"")))</f>
        <v/>
      </c>
      <c r="X41" s="94"/>
      <c r="Y41" s="146"/>
      <c r="AB41" s="143" t="s">
        <v>300</v>
      </c>
      <c r="AC41" s="1" t="s">
        <v>377</v>
      </c>
    </row>
    <row r="42" spans="1:56" ht="21.2" customHeight="1" x14ac:dyDescent="0.25">
      <c r="A42" s="619"/>
      <c r="B42" s="119">
        <v>0.53819444444444442</v>
      </c>
      <c r="C42" s="109"/>
      <c r="D42" s="154" t="str">
        <f>+IF(C42="","Spiel um Platz 1",IF(COUNTIF($C$4:$C$11,C42)=1,VLOOKUP(C42,$C$4:$I$11,2,FALSE),IF(COUNTIF($S$4:$S$11,C42)=1,VLOOKUP(C42,$S$4:$Y$11,2,FALSE),"")))</f>
        <v>Spiel um Platz 1</v>
      </c>
      <c r="E42" s="109" t="s">
        <v>3</v>
      </c>
      <c r="F42" s="109"/>
      <c r="G42" s="153"/>
      <c r="H42" s="109"/>
      <c r="I42" s="154"/>
      <c r="J42" s="117">
        <f t="shared" si="20"/>
        <v>0.53819444444444442</v>
      </c>
      <c r="K42" s="109"/>
      <c r="L42" s="154" t="str">
        <f>+IF(K42="","",IF(COUNTIF($C$4:$C$11,K42)=1,VLOOKUP(K42,$C$4:$I$11,2,FALSE),IF(COUNTIF($S$4:$S$11,K42)=1,VLOOKUP(K42,$S$4:$Y$11,2,FALSE),"")))</f>
        <v/>
      </c>
      <c r="M42" s="109" t="s">
        <v>3</v>
      </c>
      <c r="N42" s="109"/>
      <c r="O42" s="153"/>
      <c r="P42" s="109"/>
      <c r="Q42" s="156"/>
      <c r="R42" s="117">
        <v>0.54513888888888895</v>
      </c>
      <c r="S42" s="109"/>
      <c r="T42" s="153" t="str">
        <f>+IF(S42="","",IF(COUNTIF($C$4:$C$11,S42)=1,VLOOKUP(S42,$C$4:$I$11,2,FALSE),IF(COUNTIF($S$4:$S$11,S42)=1,VLOOKUP(S42,$S$4:$Y$11,2,FALSE),"")))</f>
        <v/>
      </c>
      <c r="U42" s="109" t="s">
        <v>3</v>
      </c>
      <c r="V42" s="109"/>
      <c r="W42" s="154">
        <f>+IF(V42="",$AB$36,IF(COUNTIF($C$4:$C$11,V42)=1,VLOOKUP(V42,$C$4:$I$11,2,FALSE),IF(COUNTIF($S$4:$S$11,V42)=1,VLOOKUP(V42,$S$4:$Y$11,2,FALSE),"")))</f>
        <v>0</v>
      </c>
      <c r="X42" s="109"/>
      <c r="Y42" s="146"/>
      <c r="AB42" s="143"/>
      <c r="AC42" s="1" t="s">
        <v>378</v>
      </c>
    </row>
    <row r="43" spans="1:56" ht="21" customHeight="1" x14ac:dyDescent="0.25">
      <c r="A43" s="619"/>
      <c r="B43" s="119"/>
      <c r="C43" s="109"/>
      <c r="D43" s="153"/>
      <c r="E43" s="109" t="s">
        <v>3</v>
      </c>
      <c r="F43" s="109"/>
      <c r="G43" s="153"/>
      <c r="H43" s="109"/>
      <c r="I43" s="154"/>
      <c r="J43" s="117">
        <f t="shared" si="20"/>
        <v>0</v>
      </c>
      <c r="K43" s="109"/>
      <c r="L43" s="153"/>
      <c r="M43" s="109" t="s">
        <v>3</v>
      </c>
      <c r="N43" s="109"/>
      <c r="O43" s="153"/>
      <c r="P43" s="109"/>
      <c r="Q43" s="156"/>
      <c r="R43" s="117"/>
      <c r="S43" s="109"/>
      <c r="T43" s="153" t="str">
        <f>+IF(S43="","",IF(COUNTIF($C$4:$C$11,S43)=1,VLOOKUP(S43,$C$4:$I$11,2,FALSE),IF(COUNTIF($S$4:$S$11,S43)=1,VLOOKUP(S43,$S$4:$Y$11,2,FALSE),"")))</f>
        <v/>
      </c>
      <c r="U43" s="109" t="s">
        <v>3</v>
      </c>
      <c r="V43" s="109"/>
      <c r="W43" s="153" t="str">
        <f>+IF(V43="","",IF(COUNTIF($C$4:$C$11,V43)=1,VLOOKUP(V43,$C$4:$I$11,2,FALSE),IF(COUNTIF($S$4:$S$11,V43)=1,VLOOKUP(V43,$S$4:$Y$11,2,FALSE),"")))</f>
        <v/>
      </c>
      <c r="X43" s="109"/>
      <c r="Y43" s="146"/>
      <c r="AB43" s="143"/>
    </row>
    <row r="44" spans="1:56" ht="21" customHeight="1" thickBot="1" x14ac:dyDescent="0.3">
      <c r="A44" s="620"/>
      <c r="B44" s="180">
        <v>0.56944444444444442</v>
      </c>
      <c r="C44" s="95"/>
      <c r="D44" s="155"/>
      <c r="E44" s="95" t="s">
        <v>3</v>
      </c>
      <c r="F44" s="95"/>
      <c r="G44" s="155"/>
      <c r="H44" s="95"/>
      <c r="I44" s="159"/>
      <c r="J44" s="116"/>
      <c r="K44" s="95"/>
      <c r="L44" s="155"/>
      <c r="M44" s="95" t="s">
        <v>3</v>
      </c>
      <c r="N44" s="95"/>
      <c r="O44" s="155"/>
      <c r="P44" s="95"/>
      <c r="Q44" s="159"/>
      <c r="R44" s="116"/>
      <c r="S44" s="95"/>
      <c r="T44" s="151"/>
      <c r="U44" s="95" t="s">
        <v>3</v>
      </c>
      <c r="V44" s="95"/>
      <c r="W44" s="155"/>
      <c r="X44" s="95"/>
      <c r="Y44" s="148"/>
      <c r="AB44" s="143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4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4861" priority="417" operator="equal">
      <formula>0</formula>
    </cfRule>
  </conditionalFormatting>
  <conditionalFormatting sqref="C14:Y31">
    <cfRule type="expression" dxfId="4860" priority="409">
      <formula>AND(OR(C14=$M$10,C14=$O$10),AND(NOT(ISBLANK($M$10)),NOT(ISBLANK(C14)),NOT(C14=0)))</formula>
    </cfRule>
    <cfRule type="expression" dxfId="4859" priority="410">
      <formula>AND(OR(C14=$M$9,C14=$O$9),AND(NOT(ISBLANK($M$9)),NOT(ISBLANK(C14)),NOT(C14=0)))</formula>
    </cfRule>
    <cfRule type="expression" dxfId="4858" priority="411">
      <formula>AND(OR(C14=$M$8,C14=$O$8),AND(NOT(ISBLANK($M$8)),NOT(ISBLANK(C14)),NOT(C14=0)))</formula>
    </cfRule>
    <cfRule type="expression" dxfId="4857" priority="412">
      <formula>AND(OR(C14=$M$7,C14=$O$7),AND(NOT(ISBLANK($M$7)),NOT(ISBLANK(C14)),NOT(C14=0)))</formula>
    </cfRule>
    <cfRule type="expression" dxfId="4856" priority="413">
      <formula>AND(OR(C14=$M$6,C14=$O$6),AND(NOT(ISBLANK($M$6)),NOT(ISBLANK(C14)),NOT(C14=0)))</formula>
    </cfRule>
    <cfRule type="expression" dxfId="4855" priority="414">
      <formula>AND(OR(C14=$M$5,C14=$O$5),AND(NOT(ISBLANK($M$5)),NOT(ISBLANK(C14)),NOT(C14=0)))</formula>
    </cfRule>
    <cfRule type="expression" dxfId="4854" priority="415">
      <formula>AND(OR(C14=$M$4,C14=$O$4),AND(NOT(ISBLANK($M$4)),NOT(ISBLANK(C14)),NOT(C14=0)))</formula>
    </cfRule>
    <cfRule type="cellIs" dxfId="4853" priority="416" operator="equal">
      <formula>0</formula>
    </cfRule>
  </conditionalFormatting>
  <conditionalFormatting sqref="L41:L42">
    <cfRule type="expression" dxfId="4852" priority="401">
      <formula>AND(OR(L41=$M$10,L41=$O$10),AND(NOT(ISBLANK($M$10)),NOT(ISBLANK(L41)),NOT(L41=0)))</formula>
    </cfRule>
    <cfRule type="expression" dxfId="4851" priority="402">
      <formula>AND(OR(L41=$M$9,L41=$O$9),AND(NOT(ISBLANK($M$9)),NOT(ISBLANK(L41)),NOT(L41=0)))</formula>
    </cfRule>
    <cfRule type="expression" dxfId="4850" priority="403">
      <formula>AND(OR(L41=$M$8,L41=$O$8),AND(NOT(ISBLANK($M$8)),NOT(ISBLANK(L41)),NOT(L41=0)))</formula>
    </cfRule>
    <cfRule type="expression" dxfId="4849" priority="404">
      <formula>AND(OR(L41=$M$7,L41=$O$7),AND(NOT(ISBLANK($M$7)),NOT(ISBLANK(L41)),NOT(L41=0)))</formula>
    </cfRule>
    <cfRule type="expression" dxfId="4848" priority="405">
      <formula>AND(OR(L41=$M$6,L41=$O$6),AND(NOT(ISBLANK($M$6)),NOT(ISBLANK(L41)),NOT(L41=0)))</formula>
    </cfRule>
    <cfRule type="expression" dxfId="4847" priority="406">
      <formula>AND(OR(L41=$M$5,L41=$O$5),AND(NOT(ISBLANK($M$5)),NOT(ISBLANK(L41)),NOT(L41=0)))</formula>
    </cfRule>
    <cfRule type="expression" dxfId="4846" priority="407">
      <formula>AND(OR(L41=$M$4,L41=$O$4),AND(NOT(ISBLANK($M$4)),NOT(ISBLANK(L41)),NOT(L41=0)))</formula>
    </cfRule>
    <cfRule type="cellIs" dxfId="4845" priority="408" operator="equal">
      <formula>0</formula>
    </cfRule>
  </conditionalFormatting>
  <conditionalFormatting sqref="U41:V41">
    <cfRule type="expression" dxfId="4844" priority="393">
      <formula>AND(OR(U41=$M$10,U41=$O$10),AND(NOT(ISBLANK($M$10)),NOT(ISBLANK(U41)),NOT(U41=0)))</formula>
    </cfRule>
    <cfRule type="expression" dxfId="4843" priority="394">
      <formula>AND(OR(U41=$M$9,U41=$O$9),AND(NOT(ISBLANK($M$9)),NOT(ISBLANK(U41)),NOT(U41=0)))</formula>
    </cfRule>
    <cfRule type="expression" dxfId="4842" priority="395">
      <formula>AND(OR(U41=$M$8,U41=$O$8),AND(NOT(ISBLANK($M$8)),NOT(ISBLANK(U41)),NOT(U41=0)))</formula>
    </cfRule>
    <cfRule type="expression" dxfId="4841" priority="396">
      <formula>AND(OR(U41=$M$7,U41=$O$7),AND(NOT(ISBLANK($M$7)),NOT(ISBLANK(U41)),NOT(U41=0)))</formula>
    </cfRule>
    <cfRule type="expression" dxfId="4840" priority="397">
      <formula>AND(OR(U41=$M$6,U41=$O$6),AND(NOT(ISBLANK($M$6)),NOT(ISBLANK(U41)),NOT(U41=0)))</formula>
    </cfRule>
    <cfRule type="expression" dxfId="4839" priority="398">
      <formula>AND(OR(U41=$M$5,U41=$O$5),AND(NOT(ISBLANK($M$5)),NOT(ISBLANK(U41)),NOT(U41=0)))</formula>
    </cfRule>
    <cfRule type="expression" dxfId="4838" priority="399">
      <formula>AND(OR(U41=$M$4,U41=$O$4),AND(NOT(ISBLANK($M$4)),NOT(ISBLANK(U41)),NOT(U41=0)))</formula>
    </cfRule>
    <cfRule type="cellIs" dxfId="4837" priority="400" operator="equal">
      <formula>0</formula>
    </cfRule>
  </conditionalFormatting>
  <conditionalFormatting sqref="J32:J44">
    <cfRule type="expression" dxfId="4836" priority="385">
      <formula>AND(OR(J32=$M$10,J32=$O$10),AND(NOT(ISBLANK($M$10)),NOT(ISBLANK(J32)),NOT(J32=0)))</formula>
    </cfRule>
    <cfRule type="expression" dxfId="4835" priority="386">
      <formula>AND(OR(J32=$M$9,J32=$O$9),AND(NOT(ISBLANK($M$9)),NOT(ISBLANK(J32)),NOT(J32=0)))</formula>
    </cfRule>
    <cfRule type="expression" dxfId="4834" priority="387">
      <formula>AND(OR(J32=$M$8,J32=$O$8),AND(NOT(ISBLANK($M$8)),NOT(ISBLANK(J32)),NOT(J32=0)))</formula>
    </cfRule>
    <cfRule type="expression" dxfId="4833" priority="388">
      <formula>AND(OR(J32=$M$7,J32=$O$7),AND(NOT(ISBLANK($M$7)),NOT(ISBLANK(J32)),NOT(J32=0)))</formula>
    </cfRule>
    <cfRule type="expression" dxfId="4832" priority="389">
      <formula>AND(OR(J32=$M$6,J32=$O$6),AND(NOT(ISBLANK($M$6)),NOT(ISBLANK(J32)),NOT(J32=0)))</formula>
    </cfRule>
    <cfRule type="expression" dxfId="4831" priority="390">
      <formula>AND(OR(J32=$M$5,J32=$O$5),AND(NOT(ISBLANK($M$5)),NOT(ISBLANK(J32)),NOT(J32=0)))</formula>
    </cfRule>
    <cfRule type="expression" dxfId="4830" priority="391">
      <formula>AND(OR(J32=$M$4,J32=$O$4),AND(NOT(ISBLANK($M$4)),NOT(ISBLANK(J32)),NOT(J32=0)))</formula>
    </cfRule>
    <cfRule type="cellIs" dxfId="4829" priority="392" operator="equal">
      <formula>0</formula>
    </cfRule>
  </conditionalFormatting>
  <conditionalFormatting sqref="T40">
    <cfRule type="expression" dxfId="4828" priority="377">
      <formula>AND(OR(T40=$M$10,T40=$O$10),AND(NOT(ISBLANK($M$10)),NOT(ISBLANK(T40)),NOT(T40=0)))</formula>
    </cfRule>
    <cfRule type="expression" dxfId="4827" priority="378">
      <formula>AND(OR(T40=$M$9,T40=$O$9),AND(NOT(ISBLANK($M$9)),NOT(ISBLANK(T40)),NOT(T40=0)))</formula>
    </cfRule>
    <cfRule type="expression" dxfId="4826" priority="379">
      <formula>AND(OR(T40=$M$8,T40=$O$8),AND(NOT(ISBLANK($M$8)),NOT(ISBLANK(T40)),NOT(T40=0)))</formula>
    </cfRule>
    <cfRule type="expression" dxfId="4825" priority="380">
      <formula>AND(OR(T40=$M$7,T40=$O$7),AND(NOT(ISBLANK($M$7)),NOT(ISBLANK(T40)),NOT(T40=0)))</formula>
    </cfRule>
    <cfRule type="expression" dxfId="4824" priority="381">
      <formula>AND(OR(T40=$M$6,T40=$O$6),AND(NOT(ISBLANK($M$6)),NOT(ISBLANK(T40)),NOT(T40=0)))</formula>
    </cfRule>
    <cfRule type="expression" dxfId="4823" priority="382">
      <formula>AND(OR(T40=$M$5,T40=$O$5),AND(NOT(ISBLANK($M$5)),NOT(ISBLANK(T40)),NOT(T40=0)))</formula>
    </cfRule>
    <cfRule type="expression" dxfId="4822" priority="383">
      <formula>AND(OR(T40=$M$4,T40=$O$4),AND(NOT(ISBLANK($M$4)),NOT(ISBLANK(T40)),NOT(T40=0)))</formula>
    </cfRule>
    <cfRule type="cellIs" dxfId="4821" priority="384" operator="equal">
      <formula>0</formula>
    </cfRule>
  </conditionalFormatting>
  <conditionalFormatting sqref="T41:T42">
    <cfRule type="expression" dxfId="4820" priority="369">
      <formula>AND(OR(T41=$M$10,T41=$O$10),AND(NOT(ISBLANK($M$10)),NOT(ISBLANK(T41)),NOT(T41=0)))</formula>
    </cfRule>
    <cfRule type="expression" dxfId="4819" priority="370">
      <formula>AND(OR(T41=$M$9,T41=$O$9),AND(NOT(ISBLANK($M$9)),NOT(ISBLANK(T41)),NOT(T41=0)))</formula>
    </cfRule>
    <cfRule type="expression" dxfId="4818" priority="371">
      <formula>AND(OR(T41=$M$8,T41=$O$8),AND(NOT(ISBLANK($M$8)),NOT(ISBLANK(T41)),NOT(T41=0)))</formula>
    </cfRule>
    <cfRule type="expression" dxfId="4817" priority="372">
      <formula>AND(OR(T41=$M$7,T41=$O$7),AND(NOT(ISBLANK($M$7)),NOT(ISBLANK(T41)),NOT(T41=0)))</formula>
    </cfRule>
    <cfRule type="expression" dxfId="4816" priority="373">
      <formula>AND(OR(T41=$M$6,T41=$O$6),AND(NOT(ISBLANK($M$6)),NOT(ISBLANK(T41)),NOT(T41=0)))</formula>
    </cfRule>
    <cfRule type="expression" dxfId="4815" priority="374">
      <formula>AND(OR(T41=$M$5,T41=$O$5),AND(NOT(ISBLANK($M$5)),NOT(ISBLANK(T41)),NOT(T41=0)))</formula>
    </cfRule>
    <cfRule type="expression" dxfId="4814" priority="375">
      <formula>AND(OR(T41=$M$4,T41=$O$4),AND(NOT(ISBLANK($M$4)),NOT(ISBLANK(T41)),NOT(T41=0)))</formula>
    </cfRule>
    <cfRule type="cellIs" dxfId="4813" priority="376" operator="equal">
      <formula>0</formula>
    </cfRule>
  </conditionalFormatting>
  <conditionalFormatting sqref="C44:H44 K44:P44 U44:X44 R44:S44">
    <cfRule type="expression" dxfId="4812" priority="361">
      <formula>AND(OR(C44=$M$10,C44=$O$10),AND(NOT(ISBLANK($M$10)),NOT(ISBLANK(C44)),NOT(C44=0)))</formula>
    </cfRule>
    <cfRule type="expression" dxfId="4811" priority="362">
      <formula>AND(OR(C44=$M$9,C44=$O$9),AND(NOT(ISBLANK($M$9)),NOT(ISBLANK(C44)),NOT(C44=0)))</formula>
    </cfRule>
    <cfRule type="expression" dxfId="4810" priority="363">
      <formula>AND(OR(C44=$M$8,C44=$O$8),AND(NOT(ISBLANK($M$8)),NOT(ISBLANK(C44)),NOT(C44=0)))</formula>
    </cfRule>
    <cfRule type="expression" dxfId="4809" priority="364">
      <formula>AND(OR(C44=$M$7,C44=$O$7),AND(NOT(ISBLANK($M$7)),NOT(ISBLANK(C44)),NOT(C44=0)))</formula>
    </cfRule>
    <cfRule type="expression" dxfId="4808" priority="365">
      <formula>AND(OR(C44=$M$6,C44=$O$6),AND(NOT(ISBLANK($M$6)),NOT(ISBLANK(C44)),NOT(C44=0)))</formula>
    </cfRule>
    <cfRule type="expression" dxfId="4807" priority="366">
      <formula>AND(OR(C44=$M$5,C44=$O$5),AND(NOT(ISBLANK($M$5)),NOT(ISBLANK(C44)),NOT(C44=0)))</formula>
    </cfRule>
    <cfRule type="expression" dxfId="4806" priority="367">
      <formula>AND(OR(C44=$M$4,C44=$O$4),AND(NOT(ISBLANK($M$4)),NOT(ISBLANK(C44)),NOT(C44=0)))</formula>
    </cfRule>
    <cfRule type="cellIs" dxfId="4805" priority="368" operator="equal">
      <formula>0</formula>
    </cfRule>
  </conditionalFormatting>
  <conditionalFormatting sqref="T43">
    <cfRule type="expression" dxfId="4804" priority="353">
      <formula>AND(OR(T43=$M$10,T43=$O$10),AND(NOT(ISBLANK($M$10)),NOT(ISBLANK(T43)),NOT(T43=0)))</formula>
    </cfRule>
    <cfRule type="expression" dxfId="4803" priority="354">
      <formula>AND(OR(T43=$M$9,T43=$O$9),AND(NOT(ISBLANK($M$9)),NOT(ISBLANK(T43)),NOT(T43=0)))</formula>
    </cfRule>
    <cfRule type="expression" dxfId="4802" priority="355">
      <formula>AND(OR(T43=$M$8,T43=$O$8),AND(NOT(ISBLANK($M$8)),NOT(ISBLANK(T43)),NOT(T43=0)))</formula>
    </cfRule>
    <cfRule type="expression" dxfId="4801" priority="356">
      <formula>AND(OR(T43=$M$7,T43=$O$7),AND(NOT(ISBLANK($M$7)),NOT(ISBLANK(T43)),NOT(T43=0)))</formula>
    </cfRule>
    <cfRule type="expression" dxfId="4800" priority="357">
      <formula>AND(OR(T43=$M$6,T43=$O$6),AND(NOT(ISBLANK($M$6)),NOT(ISBLANK(T43)),NOT(T43=0)))</formula>
    </cfRule>
    <cfRule type="expression" dxfId="4799" priority="358">
      <formula>AND(OR(T43=$M$5,T43=$O$5),AND(NOT(ISBLANK($M$5)),NOT(ISBLANK(T43)),NOT(T43=0)))</formula>
    </cfRule>
    <cfRule type="expression" dxfId="4798" priority="359">
      <formula>AND(OR(T43=$M$4,T43=$O$4),AND(NOT(ISBLANK($M$4)),NOT(ISBLANK(T43)),NOT(T43=0)))</formula>
    </cfRule>
    <cfRule type="cellIs" dxfId="4797" priority="360" operator="equal">
      <formula>0</formula>
    </cfRule>
  </conditionalFormatting>
  <conditionalFormatting sqref="W41">
    <cfRule type="expression" dxfId="4796" priority="345">
      <formula>AND(OR(W41=$M$10,W41=$O$10),AND(NOT(ISBLANK($M$10)),NOT(ISBLANK(W41)),NOT(W41=0)))</formula>
    </cfRule>
    <cfRule type="expression" dxfId="4795" priority="346">
      <formula>AND(OR(W41=$M$9,W41=$O$9),AND(NOT(ISBLANK($M$9)),NOT(ISBLANK(W41)),NOT(W41=0)))</formula>
    </cfRule>
    <cfRule type="expression" dxfId="4794" priority="347">
      <formula>AND(OR(W41=$M$8,W41=$O$8),AND(NOT(ISBLANK($M$8)),NOT(ISBLANK(W41)),NOT(W41=0)))</formula>
    </cfRule>
    <cfRule type="expression" dxfId="4793" priority="348">
      <formula>AND(OR(W41=$M$7,W41=$O$7),AND(NOT(ISBLANK($M$7)),NOT(ISBLANK(W41)),NOT(W41=0)))</formula>
    </cfRule>
    <cfRule type="expression" dxfId="4792" priority="349">
      <formula>AND(OR(W41=$M$6,W41=$O$6),AND(NOT(ISBLANK($M$6)),NOT(ISBLANK(W41)),NOT(W41=0)))</formula>
    </cfRule>
    <cfRule type="expression" dxfId="4791" priority="350">
      <formula>AND(OR(W41=$M$5,W41=$O$5),AND(NOT(ISBLANK($M$5)),NOT(ISBLANK(W41)),NOT(W41=0)))</formula>
    </cfRule>
    <cfRule type="expression" dxfId="4790" priority="351">
      <formula>AND(OR(W41=$M$4,W41=$O$4),AND(NOT(ISBLANK($M$4)),NOT(ISBLANK(W41)),NOT(W41=0)))</formula>
    </cfRule>
    <cfRule type="cellIs" dxfId="4789" priority="352" operator="equal">
      <formula>0</formula>
    </cfRule>
  </conditionalFormatting>
  <conditionalFormatting sqref="D45">
    <cfRule type="expression" dxfId="4788" priority="337">
      <formula>AND(OR(D45=$M$10,D45=$O$10),AND(NOT(ISBLANK($M$10)),NOT(ISBLANK(D45)),NOT(D45=0)))</formula>
    </cfRule>
    <cfRule type="expression" dxfId="4787" priority="338">
      <formula>AND(OR(D45=$M$9,D45=$O$9),AND(NOT(ISBLANK($M$9)),NOT(ISBLANK(D45)),NOT(D45=0)))</formula>
    </cfRule>
    <cfRule type="expression" dxfId="4786" priority="339">
      <formula>AND(OR(D45=$M$8,D45=$O$8),AND(NOT(ISBLANK($M$8)),NOT(ISBLANK(D45)),NOT(D45=0)))</formula>
    </cfRule>
    <cfRule type="expression" dxfId="4785" priority="340">
      <formula>AND(OR(D45=$M$7,D45=$O$7),AND(NOT(ISBLANK($M$7)),NOT(ISBLANK(D45)),NOT(D45=0)))</formula>
    </cfRule>
    <cfRule type="expression" dxfId="4784" priority="341">
      <formula>AND(OR(D45=$M$6,D45=$O$6),AND(NOT(ISBLANK($M$6)),NOT(ISBLANK(D45)),NOT(D45=0)))</formula>
    </cfRule>
    <cfRule type="expression" dxfId="4783" priority="342">
      <formula>AND(OR(D45=$M$5,D45=$O$5),AND(NOT(ISBLANK($M$5)),NOT(ISBLANK(D45)),NOT(D45=0)))</formula>
    </cfRule>
    <cfRule type="expression" dxfId="4782" priority="343">
      <formula>AND(OR(D45=$M$4,D45=$O$4),AND(NOT(ISBLANK($M$4)),NOT(ISBLANK(D45)),NOT(D45=0)))</formula>
    </cfRule>
    <cfRule type="cellIs" dxfId="4781" priority="344" operator="equal">
      <formula>0</formula>
    </cfRule>
  </conditionalFormatting>
  <conditionalFormatting sqref="L45">
    <cfRule type="expression" dxfId="4780" priority="329">
      <formula>AND(OR(L45=$M$10,L45=$O$10),AND(NOT(ISBLANK($M$10)),NOT(ISBLANK(L45)),NOT(L45=0)))</formula>
    </cfRule>
    <cfRule type="expression" dxfId="4779" priority="330">
      <formula>AND(OR(L45=$M$9,L45=$O$9),AND(NOT(ISBLANK($M$9)),NOT(ISBLANK(L45)),NOT(L45=0)))</formula>
    </cfRule>
    <cfRule type="expression" dxfId="4778" priority="331">
      <formula>AND(OR(L45=$M$8,L45=$O$8),AND(NOT(ISBLANK($M$8)),NOT(ISBLANK(L45)),NOT(L45=0)))</formula>
    </cfRule>
    <cfRule type="expression" dxfId="4777" priority="332">
      <formula>AND(OR(L45=$M$7,L45=$O$7),AND(NOT(ISBLANK($M$7)),NOT(ISBLANK(L45)),NOT(L45=0)))</formula>
    </cfRule>
    <cfRule type="expression" dxfId="4776" priority="333">
      <formula>AND(OR(L45=$M$6,L45=$O$6),AND(NOT(ISBLANK($M$6)),NOT(ISBLANK(L45)),NOT(L45=0)))</formula>
    </cfRule>
    <cfRule type="expression" dxfId="4775" priority="334">
      <formula>AND(OR(L45=$M$5,L45=$O$5),AND(NOT(ISBLANK($M$5)),NOT(ISBLANK(L45)),NOT(L45=0)))</formula>
    </cfRule>
    <cfRule type="expression" dxfId="4774" priority="335">
      <formula>AND(OR(L45=$M$4,L45=$O$4),AND(NOT(ISBLANK($M$4)),NOT(ISBLANK(L45)),NOT(L45=0)))</formula>
    </cfRule>
    <cfRule type="cellIs" dxfId="4773" priority="336" operator="equal">
      <formula>0</formula>
    </cfRule>
  </conditionalFormatting>
  <conditionalFormatting sqref="T45">
    <cfRule type="expression" dxfId="4772" priority="321">
      <formula>AND(OR(T45=$M$10,T45=$O$10),AND(NOT(ISBLANK($M$10)),NOT(ISBLANK(T45)),NOT(T45=0)))</formula>
    </cfRule>
    <cfRule type="expression" dxfId="4771" priority="322">
      <formula>AND(OR(T45=$M$9,T45=$O$9),AND(NOT(ISBLANK($M$9)),NOT(ISBLANK(T45)),NOT(T45=0)))</formula>
    </cfRule>
    <cfRule type="expression" dxfId="4770" priority="323">
      <formula>AND(OR(T45=$M$8,T45=$O$8),AND(NOT(ISBLANK($M$8)),NOT(ISBLANK(T45)),NOT(T45=0)))</formula>
    </cfRule>
    <cfRule type="expression" dxfId="4769" priority="324">
      <formula>AND(OR(T45=$M$7,T45=$O$7),AND(NOT(ISBLANK($M$7)),NOT(ISBLANK(T45)),NOT(T45=0)))</formula>
    </cfRule>
    <cfRule type="expression" dxfId="4768" priority="325">
      <formula>AND(OR(T45=$M$6,T45=$O$6),AND(NOT(ISBLANK($M$6)),NOT(ISBLANK(T45)),NOT(T45=0)))</formula>
    </cfRule>
    <cfRule type="expression" dxfId="4767" priority="326">
      <formula>AND(OR(T45=$M$5,T45=$O$5),AND(NOT(ISBLANK($M$5)),NOT(ISBLANK(T45)),NOT(T45=0)))</formula>
    </cfRule>
    <cfRule type="expression" dxfId="4766" priority="327">
      <formula>AND(OR(T45=$M$4,T45=$O$4),AND(NOT(ISBLANK($M$4)),NOT(ISBLANK(T45)),NOT(T45=0)))</formula>
    </cfRule>
    <cfRule type="cellIs" dxfId="4765" priority="328" operator="equal">
      <formula>0</formula>
    </cfRule>
  </conditionalFormatting>
  <conditionalFormatting sqref="W40">
    <cfRule type="expression" dxfId="4764" priority="313">
      <formula>AND(OR(W40=$M$10,W40=$O$10),AND(NOT(ISBLANK($M$10)),NOT(ISBLANK(W40)),NOT(W40=0)))</formula>
    </cfRule>
    <cfRule type="expression" dxfId="4763" priority="314">
      <formula>AND(OR(W40=$M$9,W40=$O$9),AND(NOT(ISBLANK($M$9)),NOT(ISBLANK(W40)),NOT(W40=0)))</formula>
    </cfRule>
    <cfRule type="expression" dxfId="4762" priority="315">
      <formula>AND(OR(W40=$M$8,W40=$O$8),AND(NOT(ISBLANK($M$8)),NOT(ISBLANK(W40)),NOT(W40=0)))</formula>
    </cfRule>
    <cfRule type="expression" dxfId="4761" priority="316">
      <formula>AND(OR(W40=$M$7,W40=$O$7),AND(NOT(ISBLANK($M$7)),NOT(ISBLANK(W40)),NOT(W40=0)))</formula>
    </cfRule>
    <cfRule type="expression" dxfId="4760" priority="317">
      <formula>AND(OR(W40=$M$6,W40=$O$6),AND(NOT(ISBLANK($M$6)),NOT(ISBLANK(W40)),NOT(W40=0)))</formula>
    </cfRule>
    <cfRule type="expression" dxfId="4759" priority="318">
      <formula>AND(OR(W40=$M$5,W40=$O$5),AND(NOT(ISBLANK($M$5)),NOT(ISBLANK(W40)),NOT(W40=0)))</formula>
    </cfRule>
    <cfRule type="expression" dxfId="4758" priority="319">
      <formula>AND(OR(W40=$M$4,W40=$O$4),AND(NOT(ISBLANK($M$4)),NOT(ISBLANK(W40)),NOT(W40=0)))</formula>
    </cfRule>
    <cfRule type="cellIs" dxfId="4757" priority="320" operator="equal">
      <formula>0</formula>
    </cfRule>
  </conditionalFormatting>
  <conditionalFormatting sqref="C36:I36 C43:H43 C32 E32:I32 P32:Q32 C33:I34 C35 D37:I37 D39:I40 U40:V40 P35:Q35 P38:Q38 P41:Q41 K39:Q40 K32 K33:Q34 K43:P43 K36:Q37 R32:S43 U42:V43 X32:Y40 X41:X43 Y41:Y44 Q42:Q44 K42 M42:P42 C37:C42 E42:H42">
    <cfRule type="expression" dxfId="4756" priority="305">
      <formula>AND(OR(C32=$M$10,C32=$O$10),AND(NOT(ISBLANK($M$10)),NOT(ISBLANK(C32)),NOT(C32=0)))</formula>
    </cfRule>
    <cfRule type="expression" dxfId="4755" priority="306">
      <formula>AND(OR(C32=$M$9,C32=$O$9),AND(NOT(ISBLANK($M$9)),NOT(ISBLANK(C32)),NOT(C32=0)))</formula>
    </cfRule>
    <cfRule type="expression" dxfId="4754" priority="307">
      <formula>AND(OR(C32=$M$8,C32=$O$8),AND(NOT(ISBLANK($M$8)),NOT(ISBLANK(C32)),NOT(C32=0)))</formula>
    </cfRule>
    <cfRule type="expression" dxfId="4753" priority="308">
      <formula>AND(OR(C32=$M$7,C32=$O$7),AND(NOT(ISBLANK($M$7)),NOT(ISBLANK(C32)),NOT(C32=0)))</formula>
    </cfRule>
    <cfRule type="expression" dxfId="4752" priority="309">
      <formula>AND(OR(C32=$M$6,C32=$O$6),AND(NOT(ISBLANK($M$6)),NOT(ISBLANK(C32)),NOT(C32=0)))</formula>
    </cfRule>
    <cfRule type="expression" dxfId="4751" priority="310">
      <formula>AND(OR(C32=$M$5,C32=$O$5),AND(NOT(ISBLANK($M$5)),NOT(ISBLANK(C32)),NOT(C32=0)))</formula>
    </cfRule>
    <cfRule type="expression" dxfId="4750" priority="311">
      <formula>AND(OR(C32=$M$4,C32=$O$4),AND(NOT(ISBLANK($M$4)),NOT(ISBLANK(C32)),NOT(C32=0)))</formula>
    </cfRule>
    <cfRule type="cellIs" dxfId="4749" priority="312" operator="equal">
      <formula>0</formula>
    </cfRule>
  </conditionalFormatting>
  <conditionalFormatting sqref="D32">
    <cfRule type="expression" dxfId="4748" priority="297">
      <formula>AND(OR(D32=$M$10,D32=$O$10),AND(NOT(ISBLANK($M$10)),NOT(ISBLANK(D32)),NOT(D32=0)))</formula>
    </cfRule>
    <cfRule type="expression" dxfId="4747" priority="298">
      <formula>AND(OR(D32=$M$9,D32=$O$9),AND(NOT(ISBLANK($M$9)),NOT(ISBLANK(D32)),NOT(D32=0)))</formula>
    </cfRule>
    <cfRule type="expression" dxfId="4746" priority="299">
      <formula>AND(OR(D32=$M$8,D32=$O$8),AND(NOT(ISBLANK($M$8)),NOT(ISBLANK(D32)),NOT(D32=0)))</formula>
    </cfRule>
    <cfRule type="expression" dxfId="4745" priority="300">
      <formula>AND(OR(D32=$M$7,D32=$O$7),AND(NOT(ISBLANK($M$7)),NOT(ISBLANK(D32)),NOT(D32=0)))</formula>
    </cfRule>
    <cfRule type="expression" dxfId="4744" priority="301">
      <formula>AND(OR(D32=$M$6,D32=$O$6),AND(NOT(ISBLANK($M$6)),NOT(ISBLANK(D32)),NOT(D32=0)))</formula>
    </cfRule>
    <cfRule type="expression" dxfId="4743" priority="302">
      <formula>AND(OR(D32=$M$5,D32=$O$5),AND(NOT(ISBLANK($M$5)),NOT(ISBLANK(D32)),NOT(D32=0)))</formula>
    </cfRule>
    <cfRule type="expression" dxfId="4742" priority="303">
      <formula>AND(OR(D32=$M$4,D32=$O$4),AND(NOT(ISBLANK($M$4)),NOT(ISBLANK(D32)),NOT(D32=0)))</formula>
    </cfRule>
    <cfRule type="cellIs" dxfId="4741" priority="304" operator="equal">
      <formula>0</formula>
    </cfRule>
  </conditionalFormatting>
  <conditionalFormatting sqref="M32:O32">
    <cfRule type="expression" dxfId="4740" priority="289">
      <formula>AND(OR(M32=$M$10,M32=$O$10),AND(NOT(ISBLANK($M$10)),NOT(ISBLANK(M32)),NOT(M32=0)))</formula>
    </cfRule>
    <cfRule type="expression" dxfId="4739" priority="290">
      <formula>AND(OR(M32=$M$9,M32=$O$9),AND(NOT(ISBLANK($M$9)),NOT(ISBLANK(M32)),NOT(M32=0)))</formula>
    </cfRule>
    <cfRule type="expression" dxfId="4738" priority="291">
      <formula>AND(OR(M32=$M$8,M32=$O$8),AND(NOT(ISBLANK($M$8)),NOT(ISBLANK(M32)),NOT(M32=0)))</formula>
    </cfRule>
    <cfRule type="expression" dxfId="4737" priority="292">
      <formula>AND(OR(M32=$M$7,M32=$O$7),AND(NOT(ISBLANK($M$7)),NOT(ISBLANK(M32)),NOT(M32=0)))</formula>
    </cfRule>
    <cfRule type="expression" dxfId="4736" priority="293">
      <formula>AND(OR(M32=$M$6,M32=$O$6),AND(NOT(ISBLANK($M$6)),NOT(ISBLANK(M32)),NOT(M32=0)))</formula>
    </cfRule>
    <cfRule type="expression" dxfId="4735" priority="294">
      <formula>AND(OR(M32=$M$5,M32=$O$5),AND(NOT(ISBLANK($M$5)),NOT(ISBLANK(M32)),NOT(M32=0)))</formula>
    </cfRule>
    <cfRule type="expression" dxfId="4734" priority="295">
      <formula>AND(OR(M32=$M$4,M32=$O$4),AND(NOT(ISBLANK($M$4)),NOT(ISBLANK(M32)),NOT(M32=0)))</formula>
    </cfRule>
    <cfRule type="cellIs" dxfId="4733" priority="296" operator="equal">
      <formula>0</formula>
    </cfRule>
  </conditionalFormatting>
  <conditionalFormatting sqref="L32">
    <cfRule type="expression" dxfId="4732" priority="281">
      <formula>AND(OR(L32=$M$10,L32=$O$10),AND(NOT(ISBLANK($M$10)),NOT(ISBLANK(L32)),NOT(L32=0)))</formula>
    </cfRule>
    <cfRule type="expression" dxfId="4731" priority="282">
      <formula>AND(OR(L32=$M$9,L32=$O$9),AND(NOT(ISBLANK($M$9)),NOT(ISBLANK(L32)),NOT(L32=0)))</formula>
    </cfRule>
    <cfRule type="expression" dxfId="4730" priority="283">
      <formula>AND(OR(L32=$M$8,L32=$O$8),AND(NOT(ISBLANK($M$8)),NOT(ISBLANK(L32)),NOT(L32=0)))</formula>
    </cfRule>
    <cfRule type="expression" dxfId="4729" priority="284">
      <formula>AND(OR(L32=$M$7,L32=$O$7),AND(NOT(ISBLANK($M$7)),NOT(ISBLANK(L32)),NOT(L32=0)))</formula>
    </cfRule>
    <cfRule type="expression" dxfId="4728" priority="285">
      <formula>AND(OR(L32=$M$6,L32=$O$6),AND(NOT(ISBLANK($M$6)),NOT(ISBLANK(L32)),NOT(L32=0)))</formula>
    </cfRule>
    <cfRule type="expression" dxfId="4727" priority="286">
      <formula>AND(OR(L32=$M$5,L32=$O$5),AND(NOT(ISBLANK($M$5)),NOT(ISBLANK(L32)),NOT(L32=0)))</formula>
    </cfRule>
    <cfRule type="expression" dxfId="4726" priority="287">
      <formula>AND(OR(L32=$M$4,L32=$O$4),AND(NOT(ISBLANK($M$4)),NOT(ISBLANK(L32)),NOT(L32=0)))</formula>
    </cfRule>
    <cfRule type="cellIs" dxfId="4725" priority="288" operator="equal">
      <formula>0</formula>
    </cfRule>
  </conditionalFormatting>
  <conditionalFormatting sqref="E35:I35 K35">
    <cfRule type="expression" dxfId="4724" priority="273">
      <formula>AND(OR(E35=$M$10,E35=$O$10),AND(NOT(ISBLANK($M$10)),NOT(ISBLANK(E35)),NOT(E35=0)))</formula>
    </cfRule>
    <cfRule type="expression" dxfId="4723" priority="274">
      <formula>AND(OR(E35=$M$9,E35=$O$9),AND(NOT(ISBLANK($M$9)),NOT(ISBLANK(E35)),NOT(E35=0)))</formula>
    </cfRule>
    <cfRule type="expression" dxfId="4722" priority="275">
      <formula>AND(OR(E35=$M$8,E35=$O$8),AND(NOT(ISBLANK($M$8)),NOT(ISBLANK(E35)),NOT(E35=0)))</formula>
    </cfRule>
    <cfRule type="expression" dxfId="4721" priority="276">
      <formula>AND(OR(E35=$M$7,E35=$O$7),AND(NOT(ISBLANK($M$7)),NOT(ISBLANK(E35)),NOT(E35=0)))</formula>
    </cfRule>
    <cfRule type="expression" dxfId="4720" priority="277">
      <formula>AND(OR(E35=$M$6,E35=$O$6),AND(NOT(ISBLANK($M$6)),NOT(ISBLANK(E35)),NOT(E35=0)))</formula>
    </cfRule>
    <cfRule type="expression" dxfId="4719" priority="278">
      <formula>AND(OR(E35=$M$5,E35=$O$5),AND(NOT(ISBLANK($M$5)),NOT(ISBLANK(E35)),NOT(E35=0)))</formula>
    </cfRule>
    <cfRule type="expression" dxfId="4718" priority="279">
      <formula>AND(OR(E35=$M$4,E35=$O$4),AND(NOT(ISBLANK($M$4)),NOT(ISBLANK(E35)),NOT(E35=0)))</formula>
    </cfRule>
    <cfRule type="cellIs" dxfId="4717" priority="280" operator="equal">
      <formula>0</formula>
    </cfRule>
  </conditionalFormatting>
  <conditionalFormatting sqref="D35">
    <cfRule type="expression" dxfId="4716" priority="265">
      <formula>AND(OR(D35=$M$10,D35=$O$10),AND(NOT(ISBLANK($M$10)),NOT(ISBLANK(D35)),NOT(D35=0)))</formula>
    </cfRule>
    <cfRule type="expression" dxfId="4715" priority="266">
      <formula>AND(OR(D35=$M$9,D35=$O$9),AND(NOT(ISBLANK($M$9)),NOT(ISBLANK(D35)),NOT(D35=0)))</formula>
    </cfRule>
    <cfRule type="expression" dxfId="4714" priority="267">
      <formula>AND(OR(D35=$M$8,D35=$O$8),AND(NOT(ISBLANK($M$8)),NOT(ISBLANK(D35)),NOT(D35=0)))</formula>
    </cfRule>
    <cfRule type="expression" dxfId="4713" priority="268">
      <formula>AND(OR(D35=$M$7,D35=$O$7),AND(NOT(ISBLANK($M$7)),NOT(ISBLANK(D35)),NOT(D35=0)))</formula>
    </cfRule>
    <cfRule type="expression" dxfId="4712" priority="269">
      <formula>AND(OR(D35=$M$6,D35=$O$6),AND(NOT(ISBLANK($M$6)),NOT(ISBLANK(D35)),NOT(D35=0)))</formula>
    </cfRule>
    <cfRule type="expression" dxfId="4711" priority="270">
      <formula>AND(OR(D35=$M$5,D35=$O$5),AND(NOT(ISBLANK($M$5)),NOT(ISBLANK(D35)),NOT(D35=0)))</formula>
    </cfRule>
    <cfRule type="expression" dxfId="4710" priority="271">
      <formula>AND(OR(D35=$M$4,D35=$O$4),AND(NOT(ISBLANK($M$4)),NOT(ISBLANK(D35)),NOT(D35=0)))</formula>
    </cfRule>
    <cfRule type="cellIs" dxfId="4709" priority="272" operator="equal">
      <formula>0</formula>
    </cfRule>
  </conditionalFormatting>
  <conditionalFormatting sqref="M35:O35">
    <cfRule type="expression" dxfId="4708" priority="257">
      <formula>AND(OR(M35=$M$10,M35=$O$10),AND(NOT(ISBLANK($M$10)),NOT(ISBLANK(M35)),NOT(M35=0)))</formula>
    </cfRule>
    <cfRule type="expression" dxfId="4707" priority="258">
      <formula>AND(OR(M35=$M$9,M35=$O$9),AND(NOT(ISBLANK($M$9)),NOT(ISBLANK(M35)),NOT(M35=0)))</formula>
    </cfRule>
    <cfRule type="expression" dxfId="4706" priority="259">
      <formula>AND(OR(M35=$M$8,M35=$O$8),AND(NOT(ISBLANK($M$8)),NOT(ISBLANK(M35)),NOT(M35=0)))</formula>
    </cfRule>
    <cfRule type="expression" dxfId="4705" priority="260">
      <formula>AND(OR(M35=$M$7,M35=$O$7),AND(NOT(ISBLANK($M$7)),NOT(ISBLANK(M35)),NOT(M35=0)))</formula>
    </cfRule>
    <cfRule type="expression" dxfId="4704" priority="261">
      <formula>AND(OR(M35=$M$6,M35=$O$6),AND(NOT(ISBLANK($M$6)),NOT(ISBLANK(M35)),NOT(M35=0)))</formula>
    </cfRule>
    <cfRule type="expression" dxfId="4703" priority="262">
      <formula>AND(OR(M35=$M$5,M35=$O$5),AND(NOT(ISBLANK($M$5)),NOT(ISBLANK(M35)),NOT(M35=0)))</formula>
    </cfRule>
    <cfRule type="expression" dxfId="4702" priority="263">
      <formula>AND(OR(M35=$M$4,M35=$O$4),AND(NOT(ISBLANK($M$4)),NOT(ISBLANK(M35)),NOT(M35=0)))</formula>
    </cfRule>
    <cfRule type="cellIs" dxfId="4701" priority="264" operator="equal">
      <formula>0</formula>
    </cfRule>
  </conditionalFormatting>
  <conditionalFormatting sqref="L35">
    <cfRule type="expression" dxfId="4700" priority="249">
      <formula>AND(OR(L35=$M$10,L35=$O$10),AND(NOT(ISBLANK($M$10)),NOT(ISBLANK(L35)),NOT(L35=0)))</formula>
    </cfRule>
    <cfRule type="expression" dxfId="4699" priority="250">
      <formula>AND(OR(L35=$M$9,L35=$O$9),AND(NOT(ISBLANK($M$9)),NOT(ISBLANK(L35)),NOT(L35=0)))</formula>
    </cfRule>
    <cfRule type="expression" dxfId="4698" priority="251">
      <formula>AND(OR(L35=$M$8,L35=$O$8),AND(NOT(ISBLANK($M$8)),NOT(ISBLANK(L35)),NOT(L35=0)))</formula>
    </cfRule>
    <cfRule type="expression" dxfId="4697" priority="252">
      <formula>AND(OR(L35=$M$7,L35=$O$7),AND(NOT(ISBLANK($M$7)),NOT(ISBLANK(L35)),NOT(L35=0)))</formula>
    </cfRule>
    <cfRule type="expression" dxfId="4696" priority="253">
      <formula>AND(OR(L35=$M$6,L35=$O$6),AND(NOT(ISBLANK($M$6)),NOT(ISBLANK(L35)),NOT(L35=0)))</formula>
    </cfRule>
    <cfRule type="expression" dxfId="4695" priority="254">
      <formula>AND(OR(L35=$M$5,L35=$O$5),AND(NOT(ISBLANK($M$5)),NOT(ISBLANK(L35)),NOT(L35=0)))</formula>
    </cfRule>
    <cfRule type="expression" dxfId="4694" priority="255">
      <formula>AND(OR(L35=$M$4,L35=$O$4),AND(NOT(ISBLANK($M$4)),NOT(ISBLANK(L35)),NOT(L35=0)))</formula>
    </cfRule>
    <cfRule type="cellIs" dxfId="4693" priority="256" operator="equal">
      <formula>0</formula>
    </cfRule>
  </conditionalFormatting>
  <conditionalFormatting sqref="E38:I38 K38">
    <cfRule type="expression" dxfId="4692" priority="241">
      <formula>AND(OR(E38=$M$10,E38=$O$10),AND(NOT(ISBLANK($M$10)),NOT(ISBLANK(E38)),NOT(E38=0)))</formula>
    </cfRule>
    <cfRule type="expression" dxfId="4691" priority="242">
      <formula>AND(OR(E38=$M$9,E38=$O$9),AND(NOT(ISBLANK($M$9)),NOT(ISBLANK(E38)),NOT(E38=0)))</formula>
    </cfRule>
    <cfRule type="expression" dxfId="4690" priority="243">
      <formula>AND(OR(E38=$M$8,E38=$O$8),AND(NOT(ISBLANK($M$8)),NOT(ISBLANK(E38)),NOT(E38=0)))</formula>
    </cfRule>
    <cfRule type="expression" dxfId="4689" priority="244">
      <formula>AND(OR(E38=$M$7,E38=$O$7),AND(NOT(ISBLANK($M$7)),NOT(ISBLANK(E38)),NOT(E38=0)))</formula>
    </cfRule>
    <cfRule type="expression" dxfId="4688" priority="245">
      <formula>AND(OR(E38=$M$6,E38=$O$6),AND(NOT(ISBLANK($M$6)),NOT(ISBLANK(E38)),NOT(E38=0)))</formula>
    </cfRule>
    <cfRule type="expression" dxfId="4687" priority="246">
      <formula>AND(OR(E38=$M$5,E38=$O$5),AND(NOT(ISBLANK($M$5)),NOT(ISBLANK(E38)),NOT(E38=0)))</formula>
    </cfRule>
    <cfRule type="expression" dxfId="4686" priority="247">
      <formula>AND(OR(E38=$M$4,E38=$O$4),AND(NOT(ISBLANK($M$4)),NOT(ISBLANK(E38)),NOT(E38=0)))</formula>
    </cfRule>
    <cfRule type="cellIs" dxfId="4685" priority="248" operator="equal">
      <formula>0</formula>
    </cfRule>
  </conditionalFormatting>
  <conditionalFormatting sqref="D38">
    <cfRule type="expression" dxfId="4684" priority="233">
      <formula>AND(OR(D38=$M$10,D38=$O$10),AND(NOT(ISBLANK($M$10)),NOT(ISBLANK(D38)),NOT(D38=0)))</formula>
    </cfRule>
    <cfRule type="expression" dxfId="4683" priority="234">
      <formula>AND(OR(D38=$M$9,D38=$O$9),AND(NOT(ISBLANK($M$9)),NOT(ISBLANK(D38)),NOT(D38=0)))</formula>
    </cfRule>
    <cfRule type="expression" dxfId="4682" priority="235">
      <formula>AND(OR(D38=$M$8,D38=$O$8),AND(NOT(ISBLANK($M$8)),NOT(ISBLANK(D38)),NOT(D38=0)))</formula>
    </cfRule>
    <cfRule type="expression" dxfId="4681" priority="236">
      <formula>AND(OR(D38=$M$7,D38=$O$7),AND(NOT(ISBLANK($M$7)),NOT(ISBLANK(D38)),NOT(D38=0)))</formula>
    </cfRule>
    <cfRule type="expression" dxfId="4680" priority="237">
      <formula>AND(OR(D38=$M$6,D38=$O$6),AND(NOT(ISBLANK($M$6)),NOT(ISBLANK(D38)),NOT(D38=0)))</formula>
    </cfRule>
    <cfRule type="expression" dxfId="4679" priority="238">
      <formula>AND(OR(D38=$M$5,D38=$O$5),AND(NOT(ISBLANK($M$5)),NOT(ISBLANK(D38)),NOT(D38=0)))</formula>
    </cfRule>
    <cfRule type="expression" dxfId="4678" priority="239">
      <formula>AND(OR(D38=$M$4,D38=$O$4),AND(NOT(ISBLANK($M$4)),NOT(ISBLANK(D38)),NOT(D38=0)))</formula>
    </cfRule>
    <cfRule type="cellIs" dxfId="4677" priority="240" operator="equal">
      <formula>0</formula>
    </cfRule>
  </conditionalFormatting>
  <conditionalFormatting sqref="M38:O38">
    <cfRule type="expression" dxfId="4676" priority="225">
      <formula>AND(OR(M38=$M$10,M38=$O$10),AND(NOT(ISBLANK($M$10)),NOT(ISBLANK(M38)),NOT(M38=0)))</formula>
    </cfRule>
    <cfRule type="expression" dxfId="4675" priority="226">
      <formula>AND(OR(M38=$M$9,M38=$O$9),AND(NOT(ISBLANK($M$9)),NOT(ISBLANK(M38)),NOT(M38=0)))</formula>
    </cfRule>
    <cfRule type="expression" dxfId="4674" priority="227">
      <formula>AND(OR(M38=$M$8,M38=$O$8),AND(NOT(ISBLANK($M$8)),NOT(ISBLANK(M38)),NOT(M38=0)))</formula>
    </cfRule>
    <cfRule type="expression" dxfId="4673" priority="228">
      <formula>AND(OR(M38=$M$7,M38=$O$7),AND(NOT(ISBLANK($M$7)),NOT(ISBLANK(M38)),NOT(M38=0)))</formula>
    </cfRule>
    <cfRule type="expression" dxfId="4672" priority="229">
      <formula>AND(OR(M38=$M$6,M38=$O$6),AND(NOT(ISBLANK($M$6)),NOT(ISBLANK(M38)),NOT(M38=0)))</formula>
    </cfRule>
    <cfRule type="expression" dxfId="4671" priority="230">
      <formula>AND(OR(M38=$M$5,M38=$O$5),AND(NOT(ISBLANK($M$5)),NOT(ISBLANK(M38)),NOT(M38=0)))</formula>
    </cfRule>
    <cfRule type="expression" dxfId="4670" priority="231">
      <formula>AND(OR(M38=$M$4,M38=$O$4),AND(NOT(ISBLANK($M$4)),NOT(ISBLANK(M38)),NOT(M38=0)))</formula>
    </cfRule>
    <cfRule type="cellIs" dxfId="4669" priority="232" operator="equal">
      <formula>0</formula>
    </cfRule>
  </conditionalFormatting>
  <conditionalFormatting sqref="L38">
    <cfRule type="expression" dxfId="4668" priority="217">
      <formula>AND(OR(L38=$M$10,L38=$O$10),AND(NOT(ISBLANK($M$10)),NOT(ISBLANK(L38)),NOT(L38=0)))</formula>
    </cfRule>
    <cfRule type="expression" dxfId="4667" priority="218">
      <formula>AND(OR(L38=$M$9,L38=$O$9),AND(NOT(ISBLANK($M$9)),NOT(ISBLANK(L38)),NOT(L38=0)))</formula>
    </cfRule>
    <cfRule type="expression" dxfId="4666" priority="219">
      <formula>AND(OR(L38=$M$8,L38=$O$8),AND(NOT(ISBLANK($M$8)),NOT(ISBLANK(L38)),NOT(L38=0)))</formula>
    </cfRule>
    <cfRule type="expression" dxfId="4665" priority="220">
      <formula>AND(OR(L38=$M$7,L38=$O$7),AND(NOT(ISBLANK($M$7)),NOT(ISBLANK(L38)),NOT(L38=0)))</formula>
    </cfRule>
    <cfRule type="expression" dxfId="4664" priority="221">
      <formula>AND(OR(L38=$M$6,L38=$O$6),AND(NOT(ISBLANK($M$6)),NOT(ISBLANK(L38)),NOT(L38=0)))</formula>
    </cfRule>
    <cfRule type="expression" dxfId="4663" priority="222">
      <formula>AND(OR(L38=$M$5,L38=$O$5),AND(NOT(ISBLANK($M$5)),NOT(ISBLANK(L38)),NOT(L38=0)))</formula>
    </cfRule>
    <cfRule type="expression" dxfId="4662" priority="223">
      <formula>AND(OR(L38=$M$4,L38=$O$4),AND(NOT(ISBLANK($M$4)),NOT(ISBLANK(L38)),NOT(L38=0)))</formula>
    </cfRule>
    <cfRule type="cellIs" dxfId="4661" priority="224" operator="equal">
      <formula>0</formula>
    </cfRule>
  </conditionalFormatting>
  <conditionalFormatting sqref="E41:I41 K41 I42:I44">
    <cfRule type="expression" dxfId="4660" priority="209">
      <formula>AND(OR(E41=$M$10,E41=$O$10),AND(NOT(ISBLANK($M$10)),NOT(ISBLANK(E41)),NOT(E41=0)))</formula>
    </cfRule>
    <cfRule type="expression" dxfId="4659" priority="210">
      <formula>AND(OR(E41=$M$9,E41=$O$9),AND(NOT(ISBLANK($M$9)),NOT(ISBLANK(E41)),NOT(E41=0)))</formula>
    </cfRule>
    <cfRule type="expression" dxfId="4658" priority="211">
      <formula>AND(OR(E41=$M$8,E41=$O$8),AND(NOT(ISBLANK($M$8)),NOT(ISBLANK(E41)),NOT(E41=0)))</formula>
    </cfRule>
    <cfRule type="expression" dxfId="4657" priority="212">
      <formula>AND(OR(E41=$M$7,E41=$O$7),AND(NOT(ISBLANK($M$7)),NOT(ISBLANK(E41)),NOT(E41=0)))</formula>
    </cfRule>
    <cfRule type="expression" dxfId="4656" priority="213">
      <formula>AND(OR(E41=$M$6,E41=$O$6),AND(NOT(ISBLANK($M$6)),NOT(ISBLANK(E41)),NOT(E41=0)))</formula>
    </cfRule>
    <cfRule type="expression" dxfId="4655" priority="214">
      <formula>AND(OR(E41=$M$5,E41=$O$5),AND(NOT(ISBLANK($M$5)),NOT(ISBLANK(E41)),NOT(E41=0)))</formula>
    </cfRule>
    <cfRule type="expression" dxfId="4654" priority="215">
      <formula>AND(OR(E41=$M$4,E41=$O$4),AND(NOT(ISBLANK($M$4)),NOT(ISBLANK(E41)),NOT(E41=0)))</formula>
    </cfRule>
    <cfRule type="cellIs" dxfId="4653" priority="216" operator="equal">
      <formula>0</formula>
    </cfRule>
  </conditionalFormatting>
  <conditionalFormatting sqref="D41:D42">
    <cfRule type="expression" dxfId="4652" priority="201">
      <formula>AND(OR(D41=$M$10,D41=$O$10),AND(NOT(ISBLANK($M$10)),NOT(ISBLANK(D41)),NOT(D41=0)))</formula>
    </cfRule>
    <cfRule type="expression" dxfId="4651" priority="202">
      <formula>AND(OR(D41=$M$9,D41=$O$9),AND(NOT(ISBLANK($M$9)),NOT(ISBLANK(D41)),NOT(D41=0)))</formula>
    </cfRule>
    <cfRule type="expression" dxfId="4650" priority="203">
      <formula>AND(OR(D41=$M$8,D41=$O$8),AND(NOT(ISBLANK($M$8)),NOT(ISBLANK(D41)),NOT(D41=0)))</formula>
    </cfRule>
    <cfRule type="expression" dxfId="4649" priority="204">
      <formula>AND(OR(D41=$M$7,D41=$O$7),AND(NOT(ISBLANK($M$7)),NOT(ISBLANK(D41)),NOT(D41=0)))</formula>
    </cfRule>
    <cfRule type="expression" dxfId="4648" priority="205">
      <formula>AND(OR(D41=$M$6,D41=$O$6),AND(NOT(ISBLANK($M$6)),NOT(ISBLANK(D41)),NOT(D41=0)))</formula>
    </cfRule>
    <cfRule type="expression" dxfId="4647" priority="206">
      <formula>AND(OR(D41=$M$5,D41=$O$5),AND(NOT(ISBLANK($M$5)),NOT(ISBLANK(D41)),NOT(D41=0)))</formula>
    </cfRule>
    <cfRule type="expression" dxfId="4646" priority="207">
      <formula>AND(OR(D41=$M$4,D41=$O$4),AND(NOT(ISBLANK($M$4)),NOT(ISBLANK(D41)),NOT(D41=0)))</formula>
    </cfRule>
    <cfRule type="cellIs" dxfId="4645" priority="208" operator="equal">
      <formula>0</formula>
    </cfRule>
  </conditionalFormatting>
  <conditionalFormatting sqref="M41:O41">
    <cfRule type="expression" dxfId="4644" priority="193">
      <formula>AND(OR(M41=$M$10,M41=$O$10),AND(NOT(ISBLANK($M$10)),NOT(ISBLANK(M41)),NOT(M41=0)))</formula>
    </cfRule>
    <cfRule type="expression" dxfId="4643" priority="194">
      <formula>AND(OR(M41=$M$9,M41=$O$9),AND(NOT(ISBLANK($M$9)),NOT(ISBLANK(M41)),NOT(M41=0)))</formula>
    </cfRule>
    <cfRule type="expression" dxfId="4642" priority="195">
      <formula>AND(OR(M41=$M$8,M41=$O$8),AND(NOT(ISBLANK($M$8)),NOT(ISBLANK(M41)),NOT(M41=0)))</formula>
    </cfRule>
    <cfRule type="expression" dxfId="4641" priority="196">
      <formula>AND(OR(M41=$M$7,M41=$O$7),AND(NOT(ISBLANK($M$7)),NOT(ISBLANK(M41)),NOT(M41=0)))</formula>
    </cfRule>
    <cfRule type="expression" dxfId="4640" priority="197">
      <formula>AND(OR(M41=$M$6,M41=$O$6),AND(NOT(ISBLANK($M$6)),NOT(ISBLANK(M41)),NOT(M41=0)))</formula>
    </cfRule>
    <cfRule type="expression" dxfId="4639" priority="198">
      <formula>AND(OR(M41=$M$5,M41=$O$5),AND(NOT(ISBLANK($M$5)),NOT(ISBLANK(M41)),NOT(M41=0)))</formula>
    </cfRule>
    <cfRule type="expression" dxfId="4638" priority="199">
      <formula>AND(OR(M41=$M$4,M41=$O$4),AND(NOT(ISBLANK($M$4)),NOT(ISBLANK(M41)),NOT(M41=0)))</formula>
    </cfRule>
    <cfRule type="cellIs" dxfId="4637" priority="200" operator="equal">
      <formula>0</formula>
    </cfRule>
  </conditionalFormatting>
  <conditionalFormatting sqref="W42:W43">
    <cfRule type="expression" dxfId="4636" priority="185">
      <formula>AND(OR(W42=$M$10,W42=$O$10),AND(NOT(ISBLANK($M$10)),NOT(ISBLANK(W42)),NOT(W42=0)))</formula>
    </cfRule>
    <cfRule type="expression" dxfId="4635" priority="186">
      <formula>AND(OR(W42=$M$9,W42=$O$9),AND(NOT(ISBLANK($M$9)),NOT(ISBLANK(W42)),NOT(W42=0)))</formula>
    </cfRule>
    <cfRule type="expression" dxfId="4634" priority="187">
      <formula>AND(OR(W42=$M$8,W42=$O$8),AND(NOT(ISBLANK($M$8)),NOT(ISBLANK(W42)),NOT(W42=0)))</formula>
    </cfRule>
    <cfRule type="expression" dxfId="4633" priority="188">
      <formula>AND(OR(W42=$M$7,W42=$O$7),AND(NOT(ISBLANK($M$7)),NOT(ISBLANK(W42)),NOT(W42=0)))</formula>
    </cfRule>
    <cfRule type="expression" dxfId="4632" priority="189">
      <formula>AND(OR(W42=$M$6,W42=$O$6),AND(NOT(ISBLANK($M$6)),NOT(ISBLANK(W42)),NOT(W42=0)))</formula>
    </cfRule>
    <cfRule type="expression" dxfId="4631" priority="190">
      <formula>AND(OR(W42=$M$5,W42=$O$5),AND(NOT(ISBLANK($M$5)),NOT(ISBLANK(W42)),NOT(W42=0)))</formula>
    </cfRule>
    <cfRule type="expression" dxfId="4630" priority="191">
      <formula>AND(OR(W42=$M$4,W42=$O$4),AND(NOT(ISBLANK($M$4)),NOT(ISBLANK(W42)),NOT(W42=0)))</formula>
    </cfRule>
    <cfRule type="cellIs" dxfId="4629" priority="192" operator="equal">
      <formula>0</formula>
    </cfRule>
  </conditionalFormatting>
  <conditionalFormatting sqref="T38">
    <cfRule type="expression" dxfId="4628" priority="177">
      <formula>AND(OR(T38=$M$10,T38=$O$10),AND(NOT(ISBLANK($M$10)),NOT(ISBLANK(T38)),NOT(T38=0)))</formula>
    </cfRule>
    <cfRule type="expression" dxfId="4627" priority="178">
      <formula>AND(OR(T38=$M$9,T38=$O$9),AND(NOT(ISBLANK($M$9)),NOT(ISBLANK(T38)),NOT(T38=0)))</formula>
    </cfRule>
    <cfRule type="expression" dxfId="4626" priority="179">
      <formula>AND(OR(T38=$M$8,T38=$O$8),AND(NOT(ISBLANK($M$8)),NOT(ISBLANK(T38)),NOT(T38=0)))</formula>
    </cfRule>
    <cfRule type="expression" dxfId="4625" priority="180">
      <formula>AND(OR(T38=$M$7,T38=$O$7),AND(NOT(ISBLANK($M$7)),NOT(ISBLANK(T38)),NOT(T38=0)))</formula>
    </cfRule>
    <cfRule type="expression" dxfId="4624" priority="181">
      <formula>AND(OR(T38=$M$6,T38=$O$6),AND(NOT(ISBLANK($M$6)),NOT(ISBLANK(T38)),NOT(T38=0)))</formula>
    </cfRule>
    <cfRule type="expression" dxfId="4623" priority="182">
      <formula>AND(OR(T38=$M$5,T38=$O$5),AND(NOT(ISBLANK($M$5)),NOT(ISBLANK(T38)),NOT(T38=0)))</formula>
    </cfRule>
    <cfRule type="expression" dxfId="4622" priority="183">
      <formula>AND(OR(T38=$M$4,T38=$O$4),AND(NOT(ISBLANK($M$4)),NOT(ISBLANK(T38)),NOT(T38=0)))</formula>
    </cfRule>
    <cfRule type="cellIs" dxfId="4621" priority="184" operator="equal">
      <formula>0</formula>
    </cfRule>
  </conditionalFormatting>
  <conditionalFormatting sqref="W38">
    <cfRule type="expression" dxfId="4620" priority="169">
      <formula>AND(OR(W38=$M$10,W38=$O$10),AND(NOT(ISBLANK($M$10)),NOT(ISBLANK(W38)),NOT(W38=0)))</formula>
    </cfRule>
    <cfRule type="expression" dxfId="4619" priority="170">
      <formula>AND(OR(W38=$M$9,W38=$O$9),AND(NOT(ISBLANK($M$9)),NOT(ISBLANK(W38)),NOT(W38=0)))</formula>
    </cfRule>
    <cfRule type="expression" dxfId="4618" priority="171">
      <formula>AND(OR(W38=$M$8,W38=$O$8),AND(NOT(ISBLANK($M$8)),NOT(ISBLANK(W38)),NOT(W38=0)))</formula>
    </cfRule>
    <cfRule type="expression" dxfId="4617" priority="172">
      <formula>AND(OR(W38=$M$7,W38=$O$7),AND(NOT(ISBLANK($M$7)),NOT(ISBLANK(W38)),NOT(W38=0)))</formula>
    </cfRule>
    <cfRule type="expression" dxfId="4616" priority="173">
      <formula>AND(OR(W38=$M$6,W38=$O$6),AND(NOT(ISBLANK($M$6)),NOT(ISBLANK(W38)),NOT(W38=0)))</formula>
    </cfRule>
    <cfRule type="expression" dxfId="4615" priority="174">
      <formula>AND(OR(W38=$M$5,W38=$O$5),AND(NOT(ISBLANK($M$5)),NOT(ISBLANK(W38)),NOT(W38=0)))</formula>
    </cfRule>
    <cfRule type="expression" dxfId="4614" priority="175">
      <formula>AND(OR(W38=$M$4,W38=$O$4),AND(NOT(ISBLANK($M$4)),NOT(ISBLANK(W38)),NOT(W38=0)))</formula>
    </cfRule>
    <cfRule type="cellIs" dxfId="4613" priority="176" operator="equal">
      <formula>0</formula>
    </cfRule>
  </conditionalFormatting>
  <conditionalFormatting sqref="U38:V38">
    <cfRule type="expression" dxfId="4612" priority="161">
      <formula>AND(OR(U38=$M$10,U38=$O$10),AND(NOT(ISBLANK($M$10)),NOT(ISBLANK(U38)),NOT(U38=0)))</formula>
    </cfRule>
    <cfRule type="expression" dxfId="4611" priority="162">
      <formula>AND(OR(U38=$M$9,U38=$O$9),AND(NOT(ISBLANK($M$9)),NOT(ISBLANK(U38)),NOT(U38=0)))</formula>
    </cfRule>
    <cfRule type="expression" dxfId="4610" priority="163">
      <formula>AND(OR(U38=$M$8,U38=$O$8),AND(NOT(ISBLANK($M$8)),NOT(ISBLANK(U38)),NOT(U38=0)))</formula>
    </cfRule>
    <cfRule type="expression" dxfId="4609" priority="164">
      <formula>AND(OR(U38=$M$7,U38=$O$7),AND(NOT(ISBLANK($M$7)),NOT(ISBLANK(U38)),NOT(U38=0)))</formula>
    </cfRule>
    <cfRule type="expression" dxfId="4608" priority="165">
      <formula>AND(OR(U38=$M$6,U38=$O$6),AND(NOT(ISBLANK($M$6)),NOT(ISBLANK(U38)),NOT(U38=0)))</formula>
    </cfRule>
    <cfRule type="expression" dxfId="4607" priority="166">
      <formula>AND(OR(U38=$M$5,U38=$O$5),AND(NOT(ISBLANK($M$5)),NOT(ISBLANK(U38)),NOT(U38=0)))</formula>
    </cfRule>
    <cfRule type="expression" dxfId="4606" priority="167">
      <formula>AND(OR(U38=$M$4,U38=$O$4),AND(NOT(ISBLANK($M$4)),NOT(ISBLANK(U38)),NOT(U38=0)))</formula>
    </cfRule>
    <cfRule type="cellIs" dxfId="4605" priority="168" operator="equal">
      <formula>0</formula>
    </cfRule>
  </conditionalFormatting>
  <conditionalFormatting sqref="U34:W34">
    <cfRule type="expression" dxfId="4604" priority="153">
      <formula>AND(OR(U34=$M$10,U34=$O$10),AND(NOT(ISBLANK($M$10)),NOT(ISBLANK(U34)),NOT(U34=0)))</formula>
    </cfRule>
    <cfRule type="expression" dxfId="4603" priority="154">
      <formula>AND(OR(U34=$M$9,U34=$O$9),AND(NOT(ISBLANK($M$9)),NOT(ISBLANK(U34)),NOT(U34=0)))</formula>
    </cfRule>
    <cfRule type="expression" dxfId="4602" priority="155">
      <formula>AND(OR(U34=$M$8,U34=$O$8),AND(NOT(ISBLANK($M$8)),NOT(ISBLANK(U34)),NOT(U34=0)))</formula>
    </cfRule>
    <cfRule type="expression" dxfId="4601" priority="156">
      <formula>AND(OR(U34=$M$7,U34=$O$7),AND(NOT(ISBLANK($M$7)),NOT(ISBLANK(U34)),NOT(U34=0)))</formula>
    </cfRule>
    <cfRule type="expression" dxfId="4600" priority="157">
      <formula>AND(OR(U34=$M$6,U34=$O$6),AND(NOT(ISBLANK($M$6)),NOT(ISBLANK(U34)),NOT(U34=0)))</formula>
    </cfRule>
    <cfRule type="expression" dxfId="4599" priority="158">
      <formula>AND(OR(U34=$M$5,U34=$O$5),AND(NOT(ISBLANK($M$5)),NOT(ISBLANK(U34)),NOT(U34=0)))</formula>
    </cfRule>
    <cfRule type="expression" dxfId="4598" priority="159">
      <formula>AND(OR(U34=$M$4,U34=$O$4),AND(NOT(ISBLANK($M$4)),NOT(ISBLANK(U34)),NOT(U34=0)))</formula>
    </cfRule>
    <cfRule type="cellIs" dxfId="4597" priority="160" operator="equal">
      <formula>0</formula>
    </cfRule>
  </conditionalFormatting>
  <conditionalFormatting sqref="T34">
    <cfRule type="expression" dxfId="4596" priority="145">
      <formula>AND(OR(T34=$M$10,T34=$O$10),AND(NOT(ISBLANK($M$10)),NOT(ISBLANK(T34)),NOT(T34=0)))</formula>
    </cfRule>
    <cfRule type="expression" dxfId="4595" priority="146">
      <formula>AND(OR(T34=$M$9,T34=$O$9),AND(NOT(ISBLANK($M$9)),NOT(ISBLANK(T34)),NOT(T34=0)))</formula>
    </cfRule>
    <cfRule type="expression" dxfId="4594" priority="147">
      <formula>AND(OR(T34=$M$8,T34=$O$8),AND(NOT(ISBLANK($M$8)),NOT(ISBLANK(T34)),NOT(T34=0)))</formula>
    </cfRule>
    <cfRule type="expression" dxfId="4593" priority="148">
      <formula>AND(OR(T34=$M$7,T34=$O$7),AND(NOT(ISBLANK($M$7)),NOT(ISBLANK(T34)),NOT(T34=0)))</formula>
    </cfRule>
    <cfRule type="expression" dxfId="4592" priority="149">
      <formula>AND(OR(T34=$M$6,T34=$O$6),AND(NOT(ISBLANK($M$6)),NOT(ISBLANK(T34)),NOT(T34=0)))</formula>
    </cfRule>
    <cfRule type="expression" dxfId="4591" priority="150">
      <formula>AND(OR(T34=$M$5,T34=$O$5),AND(NOT(ISBLANK($M$5)),NOT(ISBLANK(T34)),NOT(T34=0)))</formula>
    </cfRule>
    <cfRule type="expression" dxfId="4590" priority="151">
      <formula>AND(OR(T34=$M$4,T34=$O$4),AND(NOT(ISBLANK($M$4)),NOT(ISBLANK(T34)),NOT(T34=0)))</formula>
    </cfRule>
    <cfRule type="cellIs" dxfId="4589" priority="152" operator="equal">
      <formula>0</formula>
    </cfRule>
  </conditionalFormatting>
  <conditionalFormatting sqref="T37">
    <cfRule type="expression" dxfId="4588" priority="137">
      <formula>AND(OR(T37=$M$10,T37=$O$10),AND(NOT(ISBLANK($M$10)),NOT(ISBLANK(T37)),NOT(T37=0)))</formula>
    </cfRule>
    <cfRule type="expression" dxfId="4587" priority="138">
      <formula>AND(OR(T37=$M$9,T37=$O$9),AND(NOT(ISBLANK($M$9)),NOT(ISBLANK(T37)),NOT(T37=0)))</formula>
    </cfRule>
    <cfRule type="expression" dxfId="4586" priority="139">
      <formula>AND(OR(T37=$M$8,T37=$O$8),AND(NOT(ISBLANK($M$8)),NOT(ISBLANK(T37)),NOT(T37=0)))</formula>
    </cfRule>
    <cfRule type="expression" dxfId="4585" priority="140">
      <formula>AND(OR(T37=$M$7,T37=$O$7),AND(NOT(ISBLANK($M$7)),NOT(ISBLANK(T37)),NOT(T37=0)))</formula>
    </cfRule>
    <cfRule type="expression" dxfId="4584" priority="141">
      <formula>AND(OR(T37=$M$6,T37=$O$6),AND(NOT(ISBLANK($M$6)),NOT(ISBLANK(T37)),NOT(T37=0)))</formula>
    </cfRule>
    <cfRule type="expression" dxfId="4583" priority="142">
      <formula>AND(OR(T37=$M$5,T37=$O$5),AND(NOT(ISBLANK($M$5)),NOT(ISBLANK(T37)),NOT(T37=0)))</formula>
    </cfRule>
    <cfRule type="expression" dxfId="4582" priority="143">
      <formula>AND(OR(T37=$M$4,T37=$O$4),AND(NOT(ISBLANK($M$4)),NOT(ISBLANK(T37)),NOT(T37=0)))</formula>
    </cfRule>
    <cfRule type="cellIs" dxfId="4581" priority="144" operator="equal">
      <formula>0</formula>
    </cfRule>
  </conditionalFormatting>
  <conditionalFormatting sqref="W37">
    <cfRule type="expression" dxfId="4580" priority="129">
      <formula>AND(OR(W37=$M$10,W37=$O$10),AND(NOT(ISBLANK($M$10)),NOT(ISBLANK(W37)),NOT(W37=0)))</formula>
    </cfRule>
    <cfRule type="expression" dxfId="4579" priority="130">
      <formula>AND(OR(W37=$M$9,W37=$O$9),AND(NOT(ISBLANK($M$9)),NOT(ISBLANK(W37)),NOT(W37=0)))</formula>
    </cfRule>
    <cfRule type="expression" dxfId="4578" priority="131">
      <formula>AND(OR(W37=$M$8,W37=$O$8),AND(NOT(ISBLANK($M$8)),NOT(ISBLANK(W37)),NOT(W37=0)))</formula>
    </cfRule>
    <cfRule type="expression" dxfId="4577" priority="132">
      <formula>AND(OR(W37=$M$7,W37=$O$7),AND(NOT(ISBLANK($M$7)),NOT(ISBLANK(W37)),NOT(W37=0)))</formula>
    </cfRule>
    <cfRule type="expression" dxfId="4576" priority="133">
      <formula>AND(OR(W37=$M$6,W37=$O$6),AND(NOT(ISBLANK($M$6)),NOT(ISBLANK(W37)),NOT(W37=0)))</formula>
    </cfRule>
    <cfRule type="expression" dxfId="4575" priority="134">
      <formula>AND(OR(W37=$M$5,W37=$O$5),AND(NOT(ISBLANK($M$5)),NOT(ISBLANK(W37)),NOT(W37=0)))</formula>
    </cfRule>
    <cfRule type="expression" dxfId="4574" priority="135">
      <formula>AND(OR(W37=$M$4,W37=$O$4),AND(NOT(ISBLANK($M$4)),NOT(ISBLANK(W37)),NOT(W37=0)))</formula>
    </cfRule>
    <cfRule type="cellIs" dxfId="4573" priority="136" operator="equal">
      <formula>0</formula>
    </cfRule>
  </conditionalFormatting>
  <conditionalFormatting sqref="U37:V37">
    <cfRule type="expression" dxfId="4572" priority="121">
      <formula>AND(OR(U37=$M$10,U37=$O$10),AND(NOT(ISBLANK($M$10)),NOT(ISBLANK(U37)),NOT(U37=0)))</formula>
    </cfRule>
    <cfRule type="expression" dxfId="4571" priority="122">
      <formula>AND(OR(U37=$M$9,U37=$O$9),AND(NOT(ISBLANK($M$9)),NOT(ISBLANK(U37)),NOT(U37=0)))</formula>
    </cfRule>
    <cfRule type="expression" dxfId="4570" priority="123">
      <formula>AND(OR(U37=$M$8,U37=$O$8),AND(NOT(ISBLANK($M$8)),NOT(ISBLANK(U37)),NOT(U37=0)))</formula>
    </cfRule>
    <cfRule type="expression" dxfId="4569" priority="124">
      <formula>AND(OR(U37=$M$7,U37=$O$7),AND(NOT(ISBLANK($M$7)),NOT(ISBLANK(U37)),NOT(U37=0)))</formula>
    </cfRule>
    <cfRule type="expression" dxfId="4568" priority="125">
      <formula>AND(OR(U37=$M$6,U37=$O$6),AND(NOT(ISBLANK($M$6)),NOT(ISBLANK(U37)),NOT(U37=0)))</formula>
    </cfRule>
    <cfRule type="expression" dxfId="4567" priority="126">
      <formula>AND(OR(U37=$M$5,U37=$O$5),AND(NOT(ISBLANK($M$5)),NOT(ISBLANK(U37)),NOT(U37=0)))</formula>
    </cfRule>
    <cfRule type="expression" dxfId="4566" priority="127">
      <formula>AND(OR(U37=$M$4,U37=$O$4),AND(NOT(ISBLANK($M$4)),NOT(ISBLANK(U37)),NOT(U37=0)))</formula>
    </cfRule>
    <cfRule type="cellIs" dxfId="4565" priority="128" operator="equal">
      <formula>0</formula>
    </cfRule>
  </conditionalFormatting>
  <conditionalFormatting sqref="T33">
    <cfRule type="expression" dxfId="4564" priority="113">
      <formula>AND(OR(T33=$M$10,T33=$O$10),AND(NOT(ISBLANK($M$10)),NOT(ISBLANK(T33)),NOT(T33=0)))</formula>
    </cfRule>
    <cfRule type="expression" dxfId="4563" priority="114">
      <formula>AND(OR(T33=$M$9,T33=$O$9),AND(NOT(ISBLANK($M$9)),NOT(ISBLANK(T33)),NOT(T33=0)))</formula>
    </cfRule>
    <cfRule type="expression" dxfId="4562" priority="115">
      <formula>AND(OR(T33=$M$8,T33=$O$8),AND(NOT(ISBLANK($M$8)),NOT(ISBLANK(T33)),NOT(T33=0)))</formula>
    </cfRule>
    <cfRule type="expression" dxfId="4561" priority="116">
      <formula>AND(OR(T33=$M$7,T33=$O$7),AND(NOT(ISBLANK($M$7)),NOT(ISBLANK(T33)),NOT(T33=0)))</formula>
    </cfRule>
    <cfRule type="expression" dxfId="4560" priority="117">
      <formula>AND(OR(T33=$M$6,T33=$O$6),AND(NOT(ISBLANK($M$6)),NOT(ISBLANK(T33)),NOT(T33=0)))</formula>
    </cfRule>
    <cfRule type="expression" dxfId="4559" priority="118">
      <formula>AND(OR(T33=$M$5,T33=$O$5),AND(NOT(ISBLANK($M$5)),NOT(ISBLANK(T33)),NOT(T33=0)))</formula>
    </cfRule>
    <cfRule type="expression" dxfId="4558" priority="119">
      <formula>AND(OR(T33=$M$4,T33=$O$4),AND(NOT(ISBLANK($M$4)),NOT(ISBLANK(T33)),NOT(T33=0)))</formula>
    </cfRule>
    <cfRule type="cellIs" dxfId="4557" priority="120" operator="equal">
      <formula>0</formula>
    </cfRule>
  </conditionalFormatting>
  <conditionalFormatting sqref="U33:V33">
    <cfRule type="expression" dxfId="4556" priority="105">
      <formula>AND(OR(U33=$M$10,U33=$O$10),AND(NOT(ISBLANK($M$10)),NOT(ISBLANK(U33)),NOT(U33=0)))</formula>
    </cfRule>
    <cfRule type="expression" dxfId="4555" priority="106">
      <formula>AND(OR(U33=$M$9,U33=$O$9),AND(NOT(ISBLANK($M$9)),NOT(ISBLANK(U33)),NOT(U33=0)))</formula>
    </cfRule>
    <cfRule type="expression" dxfId="4554" priority="107">
      <formula>AND(OR(U33=$M$8,U33=$O$8),AND(NOT(ISBLANK($M$8)),NOT(ISBLANK(U33)),NOT(U33=0)))</formula>
    </cfRule>
    <cfRule type="expression" dxfId="4553" priority="108">
      <formula>AND(OR(U33=$M$7,U33=$O$7),AND(NOT(ISBLANK($M$7)),NOT(ISBLANK(U33)),NOT(U33=0)))</formula>
    </cfRule>
    <cfRule type="expression" dxfId="4552" priority="109">
      <formula>AND(OR(U33=$M$6,U33=$O$6),AND(NOT(ISBLANK($M$6)),NOT(ISBLANK(U33)),NOT(U33=0)))</formula>
    </cfRule>
    <cfRule type="expression" dxfId="4551" priority="110">
      <formula>AND(OR(U33=$M$5,U33=$O$5),AND(NOT(ISBLANK($M$5)),NOT(ISBLANK(U33)),NOT(U33=0)))</formula>
    </cfRule>
    <cfRule type="expression" dxfId="4550" priority="111">
      <formula>AND(OR(U33=$M$4,U33=$O$4),AND(NOT(ISBLANK($M$4)),NOT(ISBLANK(U33)),NOT(U33=0)))</formula>
    </cfRule>
    <cfRule type="cellIs" dxfId="4549" priority="112" operator="equal">
      <formula>0</formula>
    </cfRule>
  </conditionalFormatting>
  <conditionalFormatting sqref="W33">
    <cfRule type="expression" dxfId="4548" priority="97">
      <formula>AND(OR(W33=$M$10,W33=$O$10),AND(NOT(ISBLANK($M$10)),NOT(ISBLANK(W33)),NOT(W33=0)))</formula>
    </cfRule>
    <cfRule type="expression" dxfId="4547" priority="98">
      <formula>AND(OR(W33=$M$9,W33=$O$9),AND(NOT(ISBLANK($M$9)),NOT(ISBLANK(W33)),NOT(W33=0)))</formula>
    </cfRule>
    <cfRule type="expression" dxfId="4546" priority="99">
      <formula>AND(OR(W33=$M$8,W33=$O$8),AND(NOT(ISBLANK($M$8)),NOT(ISBLANK(W33)),NOT(W33=0)))</formula>
    </cfRule>
    <cfRule type="expression" dxfId="4545" priority="100">
      <formula>AND(OR(W33=$M$7,W33=$O$7),AND(NOT(ISBLANK($M$7)),NOT(ISBLANK(W33)),NOT(W33=0)))</formula>
    </cfRule>
    <cfRule type="expression" dxfId="4544" priority="101">
      <formula>AND(OR(W33=$M$6,W33=$O$6),AND(NOT(ISBLANK($M$6)),NOT(ISBLANK(W33)),NOT(W33=0)))</formula>
    </cfRule>
    <cfRule type="expression" dxfId="4543" priority="102">
      <formula>AND(OR(W33=$M$5,W33=$O$5),AND(NOT(ISBLANK($M$5)),NOT(ISBLANK(W33)),NOT(W33=0)))</formula>
    </cfRule>
    <cfRule type="expression" dxfId="4542" priority="103">
      <formula>AND(OR(W33=$M$4,W33=$O$4),AND(NOT(ISBLANK($M$4)),NOT(ISBLANK(W33)),NOT(W33=0)))</formula>
    </cfRule>
    <cfRule type="cellIs" dxfId="4541" priority="104" operator="equal">
      <formula>0</formula>
    </cfRule>
  </conditionalFormatting>
  <conditionalFormatting sqref="U32:V32">
    <cfRule type="expression" dxfId="4540" priority="89">
      <formula>AND(OR(U32=$M$10,U32=$O$10),AND(NOT(ISBLANK($M$10)),NOT(ISBLANK(U32)),NOT(U32=0)))</formula>
    </cfRule>
    <cfRule type="expression" dxfId="4539" priority="90">
      <formula>AND(OR(U32=$M$9,U32=$O$9),AND(NOT(ISBLANK($M$9)),NOT(ISBLANK(U32)),NOT(U32=0)))</formula>
    </cfRule>
    <cfRule type="expression" dxfId="4538" priority="91">
      <formula>AND(OR(U32=$M$8,U32=$O$8),AND(NOT(ISBLANK($M$8)),NOT(ISBLANK(U32)),NOT(U32=0)))</formula>
    </cfRule>
    <cfRule type="expression" dxfId="4537" priority="92">
      <formula>AND(OR(U32=$M$7,U32=$O$7),AND(NOT(ISBLANK($M$7)),NOT(ISBLANK(U32)),NOT(U32=0)))</formula>
    </cfRule>
    <cfRule type="expression" dxfId="4536" priority="93">
      <formula>AND(OR(U32=$M$6,U32=$O$6),AND(NOT(ISBLANK($M$6)),NOT(ISBLANK(U32)),NOT(U32=0)))</formula>
    </cfRule>
    <cfRule type="expression" dxfId="4535" priority="94">
      <formula>AND(OR(U32=$M$5,U32=$O$5),AND(NOT(ISBLANK($M$5)),NOT(ISBLANK(U32)),NOT(U32=0)))</formula>
    </cfRule>
    <cfRule type="expression" dxfId="4534" priority="95">
      <formula>AND(OR(U32=$M$4,U32=$O$4),AND(NOT(ISBLANK($M$4)),NOT(ISBLANK(U32)),NOT(U32=0)))</formula>
    </cfRule>
    <cfRule type="cellIs" dxfId="4533" priority="96" operator="equal">
      <formula>0</formula>
    </cfRule>
  </conditionalFormatting>
  <conditionalFormatting sqref="W32">
    <cfRule type="expression" dxfId="4532" priority="81">
      <formula>AND(OR(W32=$M$10,W32=$O$10),AND(NOT(ISBLANK($M$10)),NOT(ISBLANK(W32)),NOT(W32=0)))</formula>
    </cfRule>
    <cfRule type="expression" dxfId="4531" priority="82">
      <formula>AND(OR(W32=$M$9,W32=$O$9),AND(NOT(ISBLANK($M$9)),NOT(ISBLANK(W32)),NOT(W32=0)))</formula>
    </cfRule>
    <cfRule type="expression" dxfId="4530" priority="83">
      <formula>AND(OR(W32=$M$8,W32=$O$8),AND(NOT(ISBLANK($M$8)),NOT(ISBLANK(W32)),NOT(W32=0)))</formula>
    </cfRule>
    <cfRule type="expression" dxfId="4529" priority="84">
      <formula>AND(OR(W32=$M$7,W32=$O$7),AND(NOT(ISBLANK($M$7)),NOT(ISBLANK(W32)),NOT(W32=0)))</formula>
    </cfRule>
    <cfRule type="expression" dxfId="4528" priority="85">
      <formula>AND(OR(W32=$M$6,W32=$O$6),AND(NOT(ISBLANK($M$6)),NOT(ISBLANK(W32)),NOT(W32=0)))</formula>
    </cfRule>
    <cfRule type="expression" dxfId="4527" priority="86">
      <formula>AND(OR(W32=$M$5,W32=$O$5),AND(NOT(ISBLANK($M$5)),NOT(ISBLANK(W32)),NOT(W32=0)))</formula>
    </cfRule>
    <cfRule type="expression" dxfId="4526" priority="87">
      <formula>AND(OR(W32=$M$4,W32=$O$4),AND(NOT(ISBLANK($M$4)),NOT(ISBLANK(W32)),NOT(W32=0)))</formula>
    </cfRule>
    <cfRule type="cellIs" dxfId="4525" priority="88" operator="equal">
      <formula>0</formula>
    </cfRule>
  </conditionalFormatting>
  <conditionalFormatting sqref="T32">
    <cfRule type="expression" dxfId="4524" priority="73">
      <formula>AND(OR(T32=$M$10,T32=$O$10),AND(NOT(ISBLANK($M$10)),NOT(ISBLANK(T32)),NOT(T32=0)))</formula>
    </cfRule>
    <cfRule type="expression" dxfId="4523" priority="74">
      <formula>AND(OR(T32=$M$9,T32=$O$9),AND(NOT(ISBLANK($M$9)),NOT(ISBLANK(T32)),NOT(T32=0)))</formula>
    </cfRule>
    <cfRule type="expression" dxfId="4522" priority="75">
      <formula>AND(OR(T32=$M$8,T32=$O$8),AND(NOT(ISBLANK($M$8)),NOT(ISBLANK(T32)),NOT(T32=0)))</formula>
    </cfRule>
    <cfRule type="expression" dxfId="4521" priority="76">
      <formula>AND(OR(T32=$M$7,T32=$O$7),AND(NOT(ISBLANK($M$7)),NOT(ISBLANK(T32)),NOT(T32=0)))</formula>
    </cfRule>
    <cfRule type="expression" dxfId="4520" priority="77">
      <formula>AND(OR(T32=$M$6,T32=$O$6),AND(NOT(ISBLANK($M$6)),NOT(ISBLANK(T32)),NOT(T32=0)))</formula>
    </cfRule>
    <cfRule type="expression" dxfId="4519" priority="78">
      <formula>AND(OR(T32=$M$5,T32=$O$5),AND(NOT(ISBLANK($M$5)),NOT(ISBLANK(T32)),NOT(T32=0)))</formula>
    </cfRule>
    <cfRule type="expression" dxfId="4518" priority="79">
      <formula>AND(OR(T32=$M$4,T32=$O$4),AND(NOT(ISBLANK($M$4)),NOT(ISBLANK(T32)),NOT(T32=0)))</formula>
    </cfRule>
    <cfRule type="cellIs" dxfId="4517" priority="80" operator="equal">
      <formula>0</formula>
    </cfRule>
  </conditionalFormatting>
  <conditionalFormatting sqref="T39">
    <cfRule type="expression" dxfId="4516" priority="65">
      <formula>AND(OR(T39=$M$10,T39=$O$10),AND(NOT(ISBLANK($M$10)),NOT(ISBLANK(T39)),NOT(T39=0)))</formula>
    </cfRule>
    <cfRule type="expression" dxfId="4515" priority="66">
      <formula>AND(OR(T39=$M$9,T39=$O$9),AND(NOT(ISBLANK($M$9)),NOT(ISBLANK(T39)),NOT(T39=0)))</formula>
    </cfRule>
    <cfRule type="expression" dxfId="4514" priority="67">
      <formula>AND(OR(T39=$M$8,T39=$O$8),AND(NOT(ISBLANK($M$8)),NOT(ISBLANK(T39)),NOT(T39=0)))</formula>
    </cfRule>
    <cfRule type="expression" dxfId="4513" priority="68">
      <formula>AND(OR(T39=$M$7,T39=$O$7),AND(NOT(ISBLANK($M$7)),NOT(ISBLANK(T39)),NOT(T39=0)))</formula>
    </cfRule>
    <cfRule type="expression" dxfId="4512" priority="69">
      <formula>AND(OR(T39=$M$6,T39=$O$6),AND(NOT(ISBLANK($M$6)),NOT(ISBLANK(T39)),NOT(T39=0)))</formula>
    </cfRule>
    <cfRule type="expression" dxfId="4511" priority="70">
      <formula>AND(OR(T39=$M$5,T39=$O$5),AND(NOT(ISBLANK($M$5)),NOT(ISBLANK(T39)),NOT(T39=0)))</formula>
    </cfRule>
    <cfRule type="expression" dxfId="4510" priority="71">
      <formula>AND(OR(T39=$M$4,T39=$O$4),AND(NOT(ISBLANK($M$4)),NOT(ISBLANK(T39)),NOT(T39=0)))</formula>
    </cfRule>
    <cfRule type="cellIs" dxfId="4509" priority="72" operator="equal">
      <formula>0</formula>
    </cfRule>
  </conditionalFormatting>
  <conditionalFormatting sqref="W39">
    <cfRule type="expression" dxfId="4508" priority="57">
      <formula>AND(OR(W39=$M$10,W39=$O$10),AND(NOT(ISBLANK($M$10)),NOT(ISBLANK(W39)),NOT(W39=0)))</formula>
    </cfRule>
    <cfRule type="expression" dxfId="4507" priority="58">
      <formula>AND(OR(W39=$M$9,W39=$O$9),AND(NOT(ISBLANK($M$9)),NOT(ISBLANK(W39)),NOT(W39=0)))</formula>
    </cfRule>
    <cfRule type="expression" dxfId="4506" priority="59">
      <formula>AND(OR(W39=$M$8,W39=$O$8),AND(NOT(ISBLANK($M$8)),NOT(ISBLANK(W39)),NOT(W39=0)))</formula>
    </cfRule>
    <cfRule type="expression" dxfId="4505" priority="60">
      <formula>AND(OR(W39=$M$7,W39=$O$7),AND(NOT(ISBLANK($M$7)),NOT(ISBLANK(W39)),NOT(W39=0)))</formula>
    </cfRule>
    <cfRule type="expression" dxfId="4504" priority="61">
      <formula>AND(OR(W39=$M$6,W39=$O$6),AND(NOT(ISBLANK($M$6)),NOT(ISBLANK(W39)),NOT(W39=0)))</formula>
    </cfRule>
    <cfRule type="expression" dxfId="4503" priority="62">
      <formula>AND(OR(W39=$M$5,W39=$O$5),AND(NOT(ISBLANK($M$5)),NOT(ISBLANK(W39)),NOT(W39=0)))</formula>
    </cfRule>
    <cfRule type="expression" dxfId="4502" priority="63">
      <formula>AND(OR(W39=$M$4,W39=$O$4),AND(NOT(ISBLANK($M$4)),NOT(ISBLANK(W39)),NOT(W39=0)))</formula>
    </cfRule>
    <cfRule type="cellIs" dxfId="4501" priority="64" operator="equal">
      <formula>0</formula>
    </cfRule>
  </conditionalFormatting>
  <conditionalFormatting sqref="U39:V39">
    <cfRule type="expression" dxfId="4500" priority="49">
      <formula>AND(OR(U39=$M$10,U39=$O$10),AND(NOT(ISBLANK($M$10)),NOT(ISBLANK(U39)),NOT(U39=0)))</formula>
    </cfRule>
    <cfRule type="expression" dxfId="4499" priority="50">
      <formula>AND(OR(U39=$M$9,U39=$O$9),AND(NOT(ISBLANK($M$9)),NOT(ISBLANK(U39)),NOT(U39=0)))</formula>
    </cfRule>
    <cfRule type="expression" dxfId="4498" priority="51">
      <formula>AND(OR(U39=$M$8,U39=$O$8),AND(NOT(ISBLANK($M$8)),NOT(ISBLANK(U39)),NOT(U39=0)))</formula>
    </cfRule>
    <cfRule type="expression" dxfId="4497" priority="52">
      <formula>AND(OR(U39=$M$7,U39=$O$7),AND(NOT(ISBLANK($M$7)),NOT(ISBLANK(U39)),NOT(U39=0)))</formula>
    </cfRule>
    <cfRule type="expression" dxfId="4496" priority="53">
      <formula>AND(OR(U39=$M$6,U39=$O$6),AND(NOT(ISBLANK($M$6)),NOT(ISBLANK(U39)),NOT(U39=0)))</formula>
    </cfRule>
    <cfRule type="expression" dxfId="4495" priority="54">
      <formula>AND(OR(U39=$M$5,U39=$O$5),AND(NOT(ISBLANK($M$5)),NOT(ISBLANK(U39)),NOT(U39=0)))</formula>
    </cfRule>
    <cfRule type="expression" dxfId="4494" priority="55">
      <formula>AND(OR(U39=$M$4,U39=$O$4),AND(NOT(ISBLANK($M$4)),NOT(ISBLANK(U39)),NOT(U39=0)))</formula>
    </cfRule>
    <cfRule type="cellIs" dxfId="4493" priority="56" operator="equal">
      <formula>0</formula>
    </cfRule>
  </conditionalFormatting>
  <conditionalFormatting sqref="T35">
    <cfRule type="expression" dxfId="4492" priority="41">
      <formula>AND(OR(T35=$M$10,T35=$O$10),AND(NOT(ISBLANK($M$10)),NOT(ISBLANK(T35)),NOT(T35=0)))</formula>
    </cfRule>
    <cfRule type="expression" dxfId="4491" priority="42">
      <formula>AND(OR(T35=$M$9,T35=$O$9),AND(NOT(ISBLANK($M$9)),NOT(ISBLANK(T35)),NOT(T35=0)))</formula>
    </cfRule>
    <cfRule type="expression" dxfId="4490" priority="43">
      <formula>AND(OR(T35=$M$8,T35=$O$8),AND(NOT(ISBLANK($M$8)),NOT(ISBLANK(T35)),NOT(T35=0)))</formula>
    </cfRule>
    <cfRule type="expression" dxfId="4489" priority="44">
      <formula>AND(OR(T35=$M$7,T35=$O$7),AND(NOT(ISBLANK($M$7)),NOT(ISBLANK(T35)),NOT(T35=0)))</formula>
    </cfRule>
    <cfRule type="expression" dxfId="4488" priority="45">
      <formula>AND(OR(T35=$M$6,T35=$O$6),AND(NOT(ISBLANK($M$6)),NOT(ISBLANK(T35)),NOT(T35=0)))</formula>
    </cfRule>
    <cfRule type="expression" dxfId="4487" priority="46">
      <formula>AND(OR(T35=$M$5,T35=$O$5),AND(NOT(ISBLANK($M$5)),NOT(ISBLANK(T35)),NOT(T35=0)))</formula>
    </cfRule>
    <cfRule type="expression" dxfId="4486" priority="47">
      <formula>AND(OR(T35=$M$4,T35=$O$4),AND(NOT(ISBLANK($M$4)),NOT(ISBLANK(T35)),NOT(T35=0)))</formula>
    </cfRule>
    <cfRule type="cellIs" dxfId="4485" priority="48" operator="equal">
      <formula>0</formula>
    </cfRule>
  </conditionalFormatting>
  <conditionalFormatting sqref="W35">
    <cfRule type="expression" dxfId="4484" priority="33">
      <formula>AND(OR(W35=$M$10,W35=$O$10),AND(NOT(ISBLANK($M$10)),NOT(ISBLANK(W35)),NOT(W35=0)))</formula>
    </cfRule>
    <cfRule type="expression" dxfId="4483" priority="34">
      <formula>AND(OR(W35=$M$9,W35=$O$9),AND(NOT(ISBLANK($M$9)),NOT(ISBLANK(W35)),NOT(W35=0)))</formula>
    </cfRule>
    <cfRule type="expression" dxfId="4482" priority="35">
      <formula>AND(OR(W35=$M$8,W35=$O$8),AND(NOT(ISBLANK($M$8)),NOT(ISBLANK(W35)),NOT(W35=0)))</formula>
    </cfRule>
    <cfRule type="expression" dxfId="4481" priority="36">
      <formula>AND(OR(W35=$M$7,W35=$O$7),AND(NOT(ISBLANK($M$7)),NOT(ISBLANK(W35)),NOT(W35=0)))</formula>
    </cfRule>
    <cfRule type="expression" dxfId="4480" priority="37">
      <formula>AND(OR(W35=$M$6,W35=$O$6),AND(NOT(ISBLANK($M$6)),NOT(ISBLANK(W35)),NOT(W35=0)))</formula>
    </cfRule>
    <cfRule type="expression" dxfId="4479" priority="38">
      <formula>AND(OR(W35=$M$5,W35=$O$5),AND(NOT(ISBLANK($M$5)),NOT(ISBLANK(W35)),NOT(W35=0)))</formula>
    </cfRule>
    <cfRule type="expression" dxfId="4478" priority="39">
      <formula>AND(OR(W35=$M$4,W35=$O$4),AND(NOT(ISBLANK($M$4)),NOT(ISBLANK(W35)),NOT(W35=0)))</formula>
    </cfRule>
    <cfRule type="cellIs" dxfId="4477" priority="40" operator="equal">
      <formula>0</formula>
    </cfRule>
  </conditionalFormatting>
  <conditionalFormatting sqref="U35:V35">
    <cfRule type="expression" dxfId="4476" priority="25">
      <formula>AND(OR(U35=$M$10,U35=$O$10),AND(NOT(ISBLANK($M$10)),NOT(ISBLANK(U35)),NOT(U35=0)))</formula>
    </cfRule>
    <cfRule type="expression" dxfId="4475" priority="26">
      <formula>AND(OR(U35=$M$9,U35=$O$9),AND(NOT(ISBLANK($M$9)),NOT(ISBLANK(U35)),NOT(U35=0)))</formula>
    </cfRule>
    <cfRule type="expression" dxfId="4474" priority="27">
      <formula>AND(OR(U35=$M$8,U35=$O$8),AND(NOT(ISBLANK($M$8)),NOT(ISBLANK(U35)),NOT(U35=0)))</formula>
    </cfRule>
    <cfRule type="expression" dxfId="4473" priority="28">
      <formula>AND(OR(U35=$M$7,U35=$O$7),AND(NOT(ISBLANK($M$7)),NOT(ISBLANK(U35)),NOT(U35=0)))</formula>
    </cfRule>
    <cfRule type="expression" dxfId="4472" priority="29">
      <formula>AND(OR(U35=$M$6,U35=$O$6),AND(NOT(ISBLANK($M$6)),NOT(ISBLANK(U35)),NOT(U35=0)))</formula>
    </cfRule>
    <cfRule type="expression" dxfId="4471" priority="30">
      <formula>AND(OR(U35=$M$5,U35=$O$5),AND(NOT(ISBLANK($M$5)),NOT(ISBLANK(U35)),NOT(U35=0)))</formula>
    </cfRule>
    <cfRule type="expression" dxfId="4470" priority="31">
      <formula>AND(OR(U35=$M$4,U35=$O$4),AND(NOT(ISBLANK($M$4)),NOT(ISBLANK(U35)),NOT(U35=0)))</formula>
    </cfRule>
    <cfRule type="cellIs" dxfId="4469" priority="32" operator="equal">
      <formula>0</formula>
    </cfRule>
  </conditionalFormatting>
  <conditionalFormatting sqref="T36">
    <cfRule type="expression" dxfId="4468" priority="17">
      <formula>AND(OR(T36=$M$10,T36=$O$10),AND(NOT(ISBLANK($M$10)),NOT(ISBLANK(T36)),NOT(T36=0)))</formula>
    </cfRule>
    <cfRule type="expression" dxfId="4467" priority="18">
      <formula>AND(OR(T36=$M$9,T36=$O$9),AND(NOT(ISBLANK($M$9)),NOT(ISBLANK(T36)),NOT(T36=0)))</formula>
    </cfRule>
    <cfRule type="expression" dxfId="4466" priority="19">
      <formula>AND(OR(T36=$M$8,T36=$O$8),AND(NOT(ISBLANK($M$8)),NOT(ISBLANK(T36)),NOT(T36=0)))</formula>
    </cfRule>
    <cfRule type="expression" dxfId="4465" priority="20">
      <formula>AND(OR(T36=$M$7,T36=$O$7),AND(NOT(ISBLANK($M$7)),NOT(ISBLANK(T36)),NOT(T36=0)))</formula>
    </cfRule>
    <cfRule type="expression" dxfId="4464" priority="21">
      <formula>AND(OR(T36=$M$6,T36=$O$6),AND(NOT(ISBLANK($M$6)),NOT(ISBLANK(T36)),NOT(T36=0)))</formula>
    </cfRule>
    <cfRule type="expression" dxfId="4463" priority="22">
      <formula>AND(OR(T36=$M$5,T36=$O$5),AND(NOT(ISBLANK($M$5)),NOT(ISBLANK(T36)),NOT(T36=0)))</formula>
    </cfRule>
    <cfRule type="expression" dxfId="4462" priority="23">
      <formula>AND(OR(T36=$M$4,T36=$O$4),AND(NOT(ISBLANK($M$4)),NOT(ISBLANK(T36)),NOT(T36=0)))</formula>
    </cfRule>
    <cfRule type="cellIs" dxfId="4461" priority="24" operator="equal">
      <formula>0</formula>
    </cfRule>
  </conditionalFormatting>
  <conditionalFormatting sqref="W36">
    <cfRule type="expression" dxfId="4460" priority="9">
      <formula>AND(OR(W36=$M$10,W36=$O$10),AND(NOT(ISBLANK($M$10)),NOT(ISBLANK(W36)),NOT(W36=0)))</formula>
    </cfRule>
    <cfRule type="expression" dxfId="4459" priority="10">
      <formula>AND(OR(W36=$M$9,W36=$O$9),AND(NOT(ISBLANK($M$9)),NOT(ISBLANK(W36)),NOT(W36=0)))</formula>
    </cfRule>
    <cfRule type="expression" dxfId="4458" priority="11">
      <formula>AND(OR(W36=$M$8,W36=$O$8),AND(NOT(ISBLANK($M$8)),NOT(ISBLANK(W36)),NOT(W36=0)))</formula>
    </cfRule>
    <cfRule type="expression" dxfId="4457" priority="12">
      <formula>AND(OR(W36=$M$7,W36=$O$7),AND(NOT(ISBLANK($M$7)),NOT(ISBLANK(W36)),NOT(W36=0)))</formula>
    </cfRule>
    <cfRule type="expression" dxfId="4456" priority="13">
      <formula>AND(OR(W36=$M$6,W36=$O$6),AND(NOT(ISBLANK($M$6)),NOT(ISBLANK(W36)),NOT(W36=0)))</formula>
    </cfRule>
    <cfRule type="expression" dxfId="4455" priority="14">
      <formula>AND(OR(W36=$M$5,W36=$O$5),AND(NOT(ISBLANK($M$5)),NOT(ISBLANK(W36)),NOT(W36=0)))</formula>
    </cfRule>
    <cfRule type="expression" dxfId="4454" priority="15">
      <formula>AND(OR(W36=$M$4,W36=$O$4),AND(NOT(ISBLANK($M$4)),NOT(ISBLANK(W36)),NOT(W36=0)))</formula>
    </cfRule>
    <cfRule type="cellIs" dxfId="4453" priority="16" operator="equal">
      <formula>0</formula>
    </cfRule>
  </conditionalFormatting>
  <conditionalFormatting sqref="U36:V36">
    <cfRule type="expression" dxfId="4452" priority="1">
      <formula>AND(OR(U36=$M$10,U36=$O$10),AND(NOT(ISBLANK($M$10)),NOT(ISBLANK(U36)),NOT(U36=0)))</formula>
    </cfRule>
    <cfRule type="expression" dxfId="4451" priority="2">
      <formula>AND(OR(U36=$M$9,U36=$O$9),AND(NOT(ISBLANK($M$9)),NOT(ISBLANK(U36)),NOT(U36=0)))</formula>
    </cfRule>
    <cfRule type="expression" dxfId="4450" priority="3">
      <formula>AND(OR(U36=$M$8,U36=$O$8),AND(NOT(ISBLANK($M$8)),NOT(ISBLANK(U36)),NOT(U36=0)))</formula>
    </cfRule>
    <cfRule type="expression" dxfId="4449" priority="4">
      <formula>AND(OR(U36=$M$7,U36=$O$7),AND(NOT(ISBLANK($M$7)),NOT(ISBLANK(U36)),NOT(U36=0)))</formula>
    </cfRule>
    <cfRule type="expression" dxfId="4448" priority="5">
      <formula>AND(OR(U36=$M$6,U36=$O$6),AND(NOT(ISBLANK($M$6)),NOT(ISBLANK(U36)),NOT(U36=0)))</formula>
    </cfRule>
    <cfRule type="expression" dxfId="4447" priority="6">
      <formula>AND(OR(U36=$M$5,U36=$O$5),AND(NOT(ISBLANK($M$5)),NOT(ISBLANK(U36)),NOT(U36=0)))</formula>
    </cfRule>
    <cfRule type="expression" dxfId="4446" priority="7">
      <formula>AND(OR(U36=$M$4,U36=$O$4),AND(NOT(ISBLANK($M$4)),NOT(ISBLANK(U36)),NOT(U36=0)))</formula>
    </cfRule>
    <cfRule type="cellIs" dxfId="4445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7" fitToWidth="2" orientation="landscape" r:id="rId1"/>
  <headerFooter>
    <oddFooter>&amp;LSeite &amp;P von &amp;N&amp;RStand: &amp;D &amp;T</oddFooter>
  </headerFooter>
  <colBreaks count="1" manualBreakCount="1">
    <brk id="27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zoomScale="78" zoomScaleNormal="78" workbookViewId="0">
      <selection activeCell="J12" sqref="J12:Q12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4" style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" style="2" customWidth="1"/>
    <col min="20" max="20" width="14.7109375" style="1" customWidth="1"/>
    <col min="21" max="21" width="2.28515625" style="2" bestFit="1" customWidth="1"/>
    <col min="22" max="22" width="4" style="2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7" width="2.7109375" style="1" customWidth="1"/>
    <col min="48" max="49" width="3.28515625" style="1" customWidth="1"/>
    <col min="50" max="50" width="4.28515625" style="1" customWidth="1"/>
    <col min="51" max="51" width="2.28515625" style="1" bestFit="1" customWidth="1"/>
    <col min="52" max="52" width="4.28515625" style="1" customWidth="1"/>
    <col min="53" max="53" width="3.7109375" style="1" customWidth="1"/>
    <col min="54" max="54" width="6.140625" style="1" customWidth="1"/>
    <col min="55" max="61" width="16.42578125" style="11" customWidth="1"/>
    <col min="62" max="16384" width="11.42578125" style="1"/>
  </cols>
  <sheetData>
    <row r="1" spans="1:61" ht="21" x14ac:dyDescent="0.25">
      <c r="A1" s="585" t="s">
        <v>48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2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</row>
    <row r="2" spans="1:61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1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C3" s="589" t="s">
        <v>366</v>
      </c>
      <c r="BD3" s="589"/>
      <c r="BE3" s="589"/>
      <c r="BF3" s="589"/>
      <c r="BG3" s="589"/>
      <c r="BH3" s="589"/>
      <c r="BI3" s="589"/>
    </row>
    <row r="4" spans="1:61" ht="21.2" customHeight="1" thickBot="1" x14ac:dyDescent="0.3">
      <c r="B4" s="111">
        <f t="shared" ref="B4:B9" si="0">+COUNTIF($H$14:$H$42,C4)+COUNTIF($P$14:$P$42,C4)+COUNTIF($X$14:$X$42,C4)</f>
        <v>0</v>
      </c>
      <c r="C4" s="250">
        <v>1</v>
      </c>
      <c r="D4" s="584" t="s">
        <v>379</v>
      </c>
      <c r="E4" s="584"/>
      <c r="F4" s="584"/>
      <c r="G4" s="584" t="s">
        <v>345</v>
      </c>
      <c r="H4" s="584"/>
      <c r="I4" s="250" t="s">
        <v>59</v>
      </c>
      <c r="J4" s="112"/>
      <c r="L4" s="108">
        <v>4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 t="shared" ref="Q4:Q9" si="1">+COUNTIF($H$14:$H$42,S4)+COUNTIF($P$14:$P$42,S4)+COUNTIF($X$14:$X$42,S4)</f>
        <v>0</v>
      </c>
      <c r="R4" s="111"/>
      <c r="S4" s="250">
        <v>7</v>
      </c>
      <c r="T4" s="584" t="s">
        <v>303</v>
      </c>
      <c r="U4" s="584"/>
      <c r="V4" s="584"/>
      <c r="W4" s="584" t="s">
        <v>284</v>
      </c>
      <c r="X4" s="584"/>
      <c r="Y4" s="250" t="s">
        <v>40</v>
      </c>
      <c r="Z4" s="2"/>
      <c r="AA4" s="2"/>
      <c r="AB4" s="2"/>
      <c r="AC4" s="2"/>
    </row>
    <row r="5" spans="1:61" ht="21.2" customHeight="1" thickBot="1" x14ac:dyDescent="0.3">
      <c r="B5" s="111">
        <f t="shared" si="0"/>
        <v>0</v>
      </c>
      <c r="C5" s="250">
        <v>2</v>
      </c>
      <c r="D5" s="584" t="s">
        <v>54</v>
      </c>
      <c r="E5" s="584"/>
      <c r="F5" s="584"/>
      <c r="G5" s="584" t="s">
        <v>38</v>
      </c>
      <c r="H5" s="584"/>
      <c r="I5" s="250" t="s">
        <v>36</v>
      </c>
      <c r="J5" s="112"/>
      <c r="L5" s="108">
        <v>5</v>
      </c>
      <c r="M5" s="590"/>
      <c r="N5" s="590"/>
      <c r="O5" s="101" t="str">
        <f t="shared" ref="O5:O10" si="2">+IF(M5="","",IF(COUNTIF($C$4:$C$10,M5)=1,VLOOKUP(M5,$C$4:$I$10,2,FALSE),IF(COUNTIF($S$4:$S$10,M5)=1,VLOOKUP(M5,$S$4:$Y$10,2,FALSE),"")))</f>
        <v/>
      </c>
      <c r="P5" s="2"/>
      <c r="Q5" s="111">
        <f t="shared" si="1"/>
        <v>0</v>
      </c>
      <c r="R5" s="111"/>
      <c r="S5" s="250">
        <v>8</v>
      </c>
      <c r="T5" s="584" t="s">
        <v>138</v>
      </c>
      <c r="U5" s="584"/>
      <c r="V5" s="584"/>
      <c r="W5" s="584" t="s">
        <v>141</v>
      </c>
      <c r="X5" s="584"/>
      <c r="Y5" s="250" t="s">
        <v>65</v>
      </c>
      <c r="Z5" s="2"/>
      <c r="AA5" s="50"/>
      <c r="AB5" s="597" t="s">
        <v>12</v>
      </c>
      <c r="AC5" s="598"/>
      <c r="AD5" s="599" t="str">
        <f>+IF(AB6="","",MID(AB6,1,4))</f>
        <v xml:space="preserve">Enz </v>
      </c>
      <c r="AE5" s="592"/>
      <c r="AF5" s="593"/>
      <c r="AG5" s="592" t="str">
        <f>+IF(AB7="","",MID(AB7,1,4))</f>
        <v>Stra</v>
      </c>
      <c r="AH5" s="592"/>
      <c r="AI5" s="593"/>
      <c r="AJ5" s="591" t="str">
        <f>+IF(AB8="","",MID(AB8,1,4))</f>
        <v>Zünd</v>
      </c>
      <c r="AK5" s="592"/>
      <c r="AL5" s="593"/>
      <c r="AM5" s="591" t="str">
        <f>+IF(AB9="","",MID(AB9,1,4))</f>
        <v>Grün</v>
      </c>
      <c r="AN5" s="592"/>
      <c r="AO5" s="593"/>
      <c r="AP5" s="591" t="str">
        <f>+IF(AB10="","",MID(AB10,1,4))</f>
        <v>Siwe</v>
      </c>
      <c r="AQ5" s="592"/>
      <c r="AR5" s="593"/>
      <c r="AS5" s="591" t="str">
        <f>+IF(AB11="","",MID(AB11,1,4))</f>
        <v>Bula</v>
      </c>
      <c r="AT5" s="592"/>
      <c r="AU5" s="593"/>
      <c r="AV5" s="51" t="s">
        <v>16</v>
      </c>
      <c r="AW5" s="52" t="s">
        <v>17</v>
      </c>
      <c r="AX5" s="594" t="s">
        <v>18</v>
      </c>
      <c r="AY5" s="595"/>
      <c r="AZ5" s="596"/>
      <c r="BA5" s="53" t="s">
        <v>19</v>
      </c>
      <c r="BD5" s="54" t="s">
        <v>23</v>
      </c>
      <c r="BE5" s="54" t="s">
        <v>22</v>
      </c>
      <c r="BF5" s="54" t="s">
        <v>21</v>
      </c>
      <c r="BG5" s="54" t="s">
        <v>22</v>
      </c>
      <c r="BH5" s="54" t="s">
        <v>23</v>
      </c>
      <c r="BI5" s="55"/>
    </row>
    <row r="6" spans="1:61" ht="21.2" customHeight="1" thickTop="1" x14ac:dyDescent="0.25">
      <c r="B6" s="111">
        <f t="shared" si="0"/>
        <v>0</v>
      </c>
      <c r="C6" s="250">
        <v>3</v>
      </c>
      <c r="D6" s="584" t="s">
        <v>85</v>
      </c>
      <c r="E6" s="584"/>
      <c r="F6" s="584"/>
      <c r="G6" s="584" t="s">
        <v>76</v>
      </c>
      <c r="H6" s="584"/>
      <c r="I6" s="250" t="s">
        <v>40</v>
      </c>
      <c r="J6" s="112"/>
      <c r="L6" s="108">
        <v>11</v>
      </c>
      <c r="M6" s="590"/>
      <c r="N6" s="590"/>
      <c r="O6" s="101" t="str">
        <f t="shared" si="2"/>
        <v/>
      </c>
      <c r="P6" s="2"/>
      <c r="Q6" s="111">
        <f t="shared" si="1"/>
        <v>0</v>
      </c>
      <c r="R6" s="111"/>
      <c r="S6" s="250">
        <v>9</v>
      </c>
      <c r="T6" s="584" t="s">
        <v>215</v>
      </c>
      <c r="U6" s="584"/>
      <c r="V6" s="584"/>
      <c r="W6" s="584" t="s">
        <v>49</v>
      </c>
      <c r="X6" s="584"/>
      <c r="Y6" s="250" t="s">
        <v>44</v>
      </c>
      <c r="Z6" s="2"/>
      <c r="AA6" s="3" t="str">
        <f t="shared" ref="AA6:AA11" si="3">+BA6</f>
        <v/>
      </c>
      <c r="AB6" s="7" t="str">
        <f t="shared" ref="AB6:AB11" si="4">+CONCATENATE(D4," ",G4)</f>
        <v>Enz Phillip</v>
      </c>
      <c r="AC6" s="4" t="str">
        <f t="shared" ref="AC6:AC11" si="5">+IF(I4="","",I4)</f>
        <v>BTTV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7" t="str">
        <f t="shared" ref="AV6:AV11" si="6">+IF(COUNTIF(AD6:AU6,"")-13=0,"",IF(AD6&gt;AF6,1,0)+IF(AG6&gt;AI6,1,0)+IF(AJ6&gt;AL6,1,0)+IF(AM6&gt;AO6,1,0)+IF(AP6&gt;AR6,1,0)+IF(AS6&gt;AU6,1,0))</f>
        <v/>
      </c>
      <c r="AW6" s="18" t="str">
        <f t="shared" ref="AW6:AW11" si="7">+IF(AV6="","",IF(AD6&lt;AF6,1,0)+IF(AG6&lt;AI6,1,0)+IF(AJ6&lt;AL6,1,0)+IF(AM6&lt;AO6,1,0)+IF(AP6&lt;AR6,1,0)+IF(AS6&lt;AU6,1,0))</f>
        <v/>
      </c>
      <c r="AX6" s="19" t="str">
        <f t="shared" ref="AX6:AX11" si="8">IF(AV6="","",SUM(AD6,AG6,AJ6,AM6,AP6,AS6))</f>
        <v/>
      </c>
      <c r="AY6" s="20" t="s">
        <v>15</v>
      </c>
      <c r="AZ6" s="21" t="str">
        <f t="shared" ref="AZ6:AZ11" si="9">IF(AV6="","",SUM(AF6,AI6,AL6,AO6,AR6,AU6))</f>
        <v/>
      </c>
      <c r="BA6" s="22" t="str">
        <f t="shared" ref="BA6:BA11" si="10">+IF(AV6="","",IF(COUNTIF(AV$6:AV$11,AV6)&gt;1,"",RANK(AV6,AV$6:AV$11)))</f>
        <v/>
      </c>
      <c r="BF6" s="56"/>
    </row>
    <row r="7" spans="1:61" ht="21.2" customHeight="1" thickBot="1" x14ac:dyDescent="0.3">
      <c r="B7" s="111">
        <f t="shared" si="0"/>
        <v>0</v>
      </c>
      <c r="C7" s="250">
        <v>4</v>
      </c>
      <c r="D7" s="584" t="s">
        <v>75</v>
      </c>
      <c r="E7" s="584"/>
      <c r="F7" s="584"/>
      <c r="G7" s="584" t="s">
        <v>76</v>
      </c>
      <c r="H7" s="584"/>
      <c r="I7" s="250" t="s">
        <v>40</v>
      </c>
      <c r="J7" s="112"/>
      <c r="L7" s="2"/>
      <c r="M7" s="590"/>
      <c r="N7" s="590"/>
      <c r="O7" s="101" t="str">
        <f t="shared" si="2"/>
        <v/>
      </c>
      <c r="P7" s="2"/>
      <c r="Q7" s="111">
        <f t="shared" si="1"/>
        <v>0</v>
      </c>
      <c r="R7" s="111"/>
      <c r="S7" s="250">
        <v>10</v>
      </c>
      <c r="T7" s="584" t="s">
        <v>74</v>
      </c>
      <c r="U7" s="584"/>
      <c r="V7" s="584"/>
      <c r="W7" s="584" t="s">
        <v>49</v>
      </c>
      <c r="X7" s="584"/>
      <c r="Y7" s="250" t="s">
        <v>47</v>
      </c>
      <c r="Z7" s="2"/>
      <c r="AA7" s="3" t="str">
        <f t="shared" si="3"/>
        <v/>
      </c>
      <c r="AB7" s="8" t="str">
        <f t="shared" si="4"/>
        <v>Strauss Michael</v>
      </c>
      <c r="AC7" s="5" t="str">
        <f t="shared" si="5"/>
        <v>KTTV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31" t="str">
        <f t="shared" si="6"/>
        <v/>
      </c>
      <c r="AW7" s="32" t="str">
        <f t="shared" si="7"/>
        <v/>
      </c>
      <c r="AX7" s="33" t="str">
        <f t="shared" si="8"/>
        <v/>
      </c>
      <c r="AY7" s="34" t="s">
        <v>15</v>
      </c>
      <c r="AZ7" s="35" t="str">
        <f t="shared" si="9"/>
        <v/>
      </c>
      <c r="BA7" s="36" t="str">
        <f t="shared" si="10"/>
        <v/>
      </c>
      <c r="BF7" s="57" t="str">
        <f>+IF(COUNTIF($AA$6:$AA$12,1)=0,"1. Vorrunde A",MID(VLOOKUP(1,$AA$6:$AB$12,2,FALSE),1,SEARCH(" ",VLOOKUP(1,$AA$6:$AB$12,2,FALSE))))</f>
        <v>1. Vorrunde A</v>
      </c>
    </row>
    <row r="8" spans="1:61" ht="21.2" customHeight="1" thickBot="1" x14ac:dyDescent="0.3">
      <c r="B8" s="111">
        <f t="shared" si="0"/>
        <v>0</v>
      </c>
      <c r="C8" s="250">
        <v>5</v>
      </c>
      <c r="D8" s="584" t="s">
        <v>50</v>
      </c>
      <c r="E8" s="584"/>
      <c r="F8" s="584"/>
      <c r="G8" s="584" t="s">
        <v>51</v>
      </c>
      <c r="H8" s="584"/>
      <c r="I8" s="250" t="s">
        <v>36</v>
      </c>
      <c r="J8" s="112"/>
      <c r="L8" s="2"/>
      <c r="M8" s="590"/>
      <c r="N8" s="590"/>
      <c r="O8" s="101" t="str">
        <f t="shared" si="2"/>
        <v/>
      </c>
      <c r="P8" s="2"/>
      <c r="Q8" s="111">
        <f t="shared" si="1"/>
        <v>0</v>
      </c>
      <c r="R8" s="111"/>
      <c r="S8" s="250">
        <v>11</v>
      </c>
      <c r="T8" s="584" t="s">
        <v>68</v>
      </c>
      <c r="U8" s="584"/>
      <c r="V8" s="584"/>
      <c r="W8" s="584" t="s">
        <v>69</v>
      </c>
      <c r="X8" s="584"/>
      <c r="Y8" s="250" t="s">
        <v>36</v>
      </c>
      <c r="Z8" s="2"/>
      <c r="AA8" s="3" t="str">
        <f t="shared" si="3"/>
        <v/>
      </c>
      <c r="AB8" s="9" t="str">
        <f t="shared" si="4"/>
        <v>Zündel Simon</v>
      </c>
      <c r="AC8" s="5" t="str">
        <f t="shared" si="5"/>
        <v>STTTV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31" t="str">
        <f t="shared" si="6"/>
        <v/>
      </c>
      <c r="AW8" s="32" t="str">
        <f t="shared" si="7"/>
        <v/>
      </c>
      <c r="AX8" s="33" t="str">
        <f t="shared" si="8"/>
        <v/>
      </c>
      <c r="AY8" s="34" t="s">
        <v>15</v>
      </c>
      <c r="AZ8" s="35" t="str">
        <f t="shared" si="9"/>
        <v/>
      </c>
      <c r="BA8" s="36" t="str">
        <f t="shared" si="10"/>
        <v/>
      </c>
      <c r="BC8" s="57"/>
      <c r="BD8" s="57"/>
      <c r="BE8" s="58" t="str">
        <f>+IF(BG8="","Verlierer",IF(BF7=BG8,BF9,BF7))</f>
        <v>[FREILOS]</v>
      </c>
      <c r="BF8" s="59"/>
      <c r="BG8" s="60" t="str">
        <f>+BF7</f>
        <v>1. Vorrunde A</v>
      </c>
      <c r="BH8" s="57"/>
      <c r="BI8" s="57"/>
    </row>
    <row r="9" spans="1:61" ht="21.2" customHeight="1" thickBot="1" x14ac:dyDescent="0.3">
      <c r="B9" s="111">
        <f t="shared" si="0"/>
        <v>0</v>
      </c>
      <c r="C9" s="250">
        <v>6</v>
      </c>
      <c r="D9" s="584" t="s">
        <v>73</v>
      </c>
      <c r="E9" s="584"/>
      <c r="F9" s="584"/>
      <c r="G9" s="584" t="s">
        <v>49</v>
      </c>
      <c r="H9" s="584"/>
      <c r="I9" s="250" t="s">
        <v>47</v>
      </c>
      <c r="J9" s="112"/>
      <c r="L9" s="2"/>
      <c r="M9" s="590"/>
      <c r="N9" s="590"/>
      <c r="O9" s="101" t="str">
        <f t="shared" si="2"/>
        <v/>
      </c>
      <c r="P9" s="2"/>
      <c r="Q9" s="111">
        <f t="shared" si="1"/>
        <v>0</v>
      </c>
      <c r="R9" s="111"/>
      <c r="S9" s="250">
        <v>12</v>
      </c>
      <c r="T9" s="584" t="s">
        <v>265</v>
      </c>
      <c r="U9" s="584"/>
      <c r="V9" s="584"/>
      <c r="W9" s="584" t="s">
        <v>86</v>
      </c>
      <c r="X9" s="584"/>
      <c r="Y9" s="250" t="s">
        <v>40</v>
      </c>
      <c r="Z9" s="2"/>
      <c r="AA9" s="3" t="str">
        <f t="shared" si="3"/>
        <v/>
      </c>
      <c r="AB9" s="9" t="str">
        <f t="shared" si="4"/>
        <v>Grünsteidl Simon</v>
      </c>
      <c r="AC9" s="5" t="str">
        <f t="shared" si="5"/>
        <v>STTTV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31" t="str">
        <f t="shared" si="6"/>
        <v/>
      </c>
      <c r="AW9" s="32" t="str">
        <f t="shared" si="7"/>
        <v/>
      </c>
      <c r="AX9" s="33" t="str">
        <f t="shared" si="8"/>
        <v/>
      </c>
      <c r="AY9" s="34" t="s">
        <v>15</v>
      </c>
      <c r="AZ9" s="35" t="str">
        <f t="shared" si="9"/>
        <v/>
      </c>
      <c r="BA9" s="36" t="str">
        <f t="shared" si="10"/>
        <v/>
      </c>
      <c r="BC9" s="57"/>
      <c r="BD9" s="57"/>
      <c r="BE9" s="61"/>
      <c r="BF9" s="62" t="s">
        <v>367</v>
      </c>
      <c r="BG9" s="59"/>
      <c r="BH9" s="57"/>
      <c r="BI9" s="57"/>
    </row>
    <row r="10" spans="1:61" ht="21.2" customHeight="1" thickBot="1" x14ac:dyDescent="0.3">
      <c r="B10" s="111"/>
      <c r="C10" s="90"/>
      <c r="D10" s="224"/>
      <c r="E10" s="224"/>
      <c r="F10" s="224"/>
      <c r="G10" s="224"/>
      <c r="H10" s="224"/>
      <c r="I10" s="90"/>
      <c r="J10" s="91"/>
      <c r="L10" s="2"/>
      <c r="M10" s="590"/>
      <c r="N10" s="590"/>
      <c r="O10" s="101" t="str">
        <f t="shared" si="2"/>
        <v/>
      </c>
      <c r="P10" s="2"/>
      <c r="Q10" s="2"/>
      <c r="R10" s="2"/>
      <c r="S10" s="90"/>
      <c r="T10" s="224"/>
      <c r="U10" s="224"/>
      <c r="V10" s="224"/>
      <c r="W10" s="224"/>
      <c r="X10" s="224"/>
      <c r="Y10" s="90"/>
      <c r="Z10" s="2"/>
      <c r="AA10" s="3" t="str">
        <f t="shared" si="3"/>
        <v/>
      </c>
      <c r="AB10" s="9" t="str">
        <f t="shared" si="4"/>
        <v>Siwetz Tobias</v>
      </c>
      <c r="AC10" s="5" t="str">
        <f t="shared" si="5"/>
        <v>KTTV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31" t="str">
        <f t="shared" si="6"/>
        <v/>
      </c>
      <c r="AW10" s="32" t="str">
        <f t="shared" si="7"/>
        <v/>
      </c>
      <c r="AX10" s="33" t="str">
        <f t="shared" si="8"/>
        <v/>
      </c>
      <c r="AY10" s="34" t="s">
        <v>15</v>
      </c>
      <c r="AZ10" s="35" t="str">
        <f t="shared" si="9"/>
        <v/>
      </c>
      <c r="BA10" s="36" t="str">
        <f t="shared" si="10"/>
        <v/>
      </c>
      <c r="BC10" s="57"/>
      <c r="BD10" s="57" t="str">
        <f>+IF(BG12="","",BE12)</f>
        <v/>
      </c>
      <c r="BE10" s="63"/>
      <c r="BF10" s="57"/>
      <c r="BG10" s="58"/>
      <c r="BH10" s="97"/>
      <c r="BI10" s="57"/>
    </row>
    <row r="11" spans="1:61" ht="21.2" customHeight="1" thickBot="1" x14ac:dyDescent="0.3">
      <c r="AA11" s="3" t="str">
        <f t="shared" si="3"/>
        <v/>
      </c>
      <c r="AB11" s="225" t="str">
        <f t="shared" si="4"/>
        <v>Bulant Lukas</v>
      </c>
      <c r="AC11" s="226" t="str">
        <f t="shared" si="5"/>
        <v>NÖTTV</v>
      </c>
      <c r="AD11" s="227" t="str">
        <f>+IF(AU6="","",AU6)</f>
        <v/>
      </c>
      <c r="AE11" s="228" t="str">
        <f>+IF(AT6="","",AT6)</f>
        <v>:</v>
      </c>
      <c r="AF11" s="228" t="str">
        <f>+IF(AS6="","",AS6)</f>
        <v/>
      </c>
      <c r="AG11" s="229" t="str">
        <f>+IF(AU7="","",AU7)</f>
        <v/>
      </c>
      <c r="AH11" s="228" t="str">
        <f>+IF(AT7="","",AT7)</f>
        <v>:</v>
      </c>
      <c r="AI11" s="228" t="str">
        <f>+IF(AS7="","",AS7)</f>
        <v/>
      </c>
      <c r="AJ11" s="229" t="str">
        <f>+IF(AU8="","",AU8)</f>
        <v/>
      </c>
      <c r="AK11" s="228" t="str">
        <f>+IF(AT8="","",AT8)</f>
        <v>:</v>
      </c>
      <c r="AL11" s="230" t="str">
        <f>+IF(AS8="","",AS8)</f>
        <v/>
      </c>
      <c r="AM11" s="229" t="str">
        <f>+IF(AU9="","",AU9)</f>
        <v/>
      </c>
      <c r="AN11" s="228" t="str">
        <f>+IF(AT9="","",AT9)</f>
        <v>:</v>
      </c>
      <c r="AO11" s="230" t="str">
        <f>+IF(AS9="","",AS9)</f>
        <v/>
      </c>
      <c r="AP11" s="228" t="str">
        <f>+IF(AU10="","",AU10)</f>
        <v/>
      </c>
      <c r="AQ11" s="228" t="str">
        <f>+IF(AT10="","",AT10)</f>
        <v>:</v>
      </c>
      <c r="AR11" s="228" t="str">
        <f>+IF(AS10="","",AS10)</f>
        <v/>
      </c>
      <c r="AS11" s="231"/>
      <c r="AT11" s="232"/>
      <c r="AU11" s="233"/>
      <c r="AV11" s="234" t="str">
        <f t="shared" si="6"/>
        <v/>
      </c>
      <c r="AW11" s="235" t="str">
        <f t="shared" si="7"/>
        <v/>
      </c>
      <c r="AX11" s="229" t="str">
        <f t="shared" si="8"/>
        <v/>
      </c>
      <c r="AY11" s="228" t="s">
        <v>15</v>
      </c>
      <c r="AZ11" s="236" t="str">
        <f t="shared" si="9"/>
        <v/>
      </c>
      <c r="BA11" s="237" t="str">
        <f t="shared" si="10"/>
        <v/>
      </c>
      <c r="BC11" s="57"/>
      <c r="BD11" s="64"/>
      <c r="BE11" s="63"/>
      <c r="BF11" s="65" t="str">
        <f>+IF(COUNTIF($AA$6:$AA$12,3)=0,"3. Vorrunde A",MID(VLOOKUP(3,$AA$6:$AB$12,2,FALSE),1,SEARCH(" ",VLOOKUP(3,$AA$6:$AB$12,2,FALSE))))</f>
        <v>3. Vorrunde A</v>
      </c>
      <c r="BG11" s="58"/>
      <c r="BH11" s="59"/>
      <c r="BI11" s="57"/>
    </row>
    <row r="12" spans="1:61" ht="21.2" customHeight="1" thickBot="1" x14ac:dyDescent="0.3">
      <c r="A12" s="601" t="s">
        <v>6</v>
      </c>
      <c r="B12" s="603">
        <v>7</v>
      </c>
      <c r="C12" s="604"/>
      <c r="D12" s="604"/>
      <c r="E12" s="604"/>
      <c r="F12" s="604"/>
      <c r="G12" s="604"/>
      <c r="H12" s="604"/>
      <c r="I12" s="605"/>
      <c r="J12" s="606">
        <f>+B12+1</f>
        <v>8</v>
      </c>
      <c r="K12" s="607"/>
      <c r="L12" s="607"/>
      <c r="M12" s="607"/>
      <c r="N12" s="607"/>
      <c r="O12" s="607"/>
      <c r="P12" s="607"/>
      <c r="Q12" s="608"/>
      <c r="R12" s="606">
        <f>+J12+1</f>
        <v>9</v>
      </c>
      <c r="S12" s="607"/>
      <c r="T12" s="607"/>
      <c r="U12" s="607"/>
      <c r="V12" s="607"/>
      <c r="W12" s="607"/>
      <c r="X12" s="607"/>
      <c r="Y12" s="609"/>
      <c r="AA12" s="3"/>
      <c r="AB12" s="238"/>
      <c r="AC12" s="239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39"/>
      <c r="BC12" s="57"/>
      <c r="BD12" s="63"/>
      <c r="BE12" s="66" t="str">
        <f>+IF(BG12="","Verlierer",IF(BF11=BG12,BF13,BF11))</f>
        <v>Verlierer</v>
      </c>
      <c r="BF12" s="59"/>
      <c r="BG12" s="98"/>
      <c r="BH12" s="58"/>
      <c r="BI12" s="57"/>
    </row>
    <row r="13" spans="1:61" ht="21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C13" s="57"/>
      <c r="BD13" s="63"/>
      <c r="BE13" s="58"/>
      <c r="BF13" s="62" t="str">
        <f>+IF(COUNTIF($AA$16:$AB$22,2)=0,"2. Vorrunde B",MID(VLOOKUP(2,$AA$16:$AB$22,2,FALSE),1,SEARCH(" ",VLOOKUP(2,$AA$16:$AB$22,2,FALSE))))</f>
        <v>2. Vorrunde B</v>
      </c>
      <c r="BG13" s="57"/>
      <c r="BH13" s="58"/>
      <c r="BI13" s="57"/>
    </row>
    <row r="14" spans="1:61" ht="21.2" customHeight="1" thickBot="1" x14ac:dyDescent="0.3">
      <c r="A14" s="610" t="s">
        <v>7</v>
      </c>
      <c r="B14" s="184">
        <v>0.54166666666666663</v>
      </c>
      <c r="C14" s="93">
        <v>1</v>
      </c>
      <c r="D14" s="149" t="str">
        <f>+IF(C14="","",IF(COUNTIF($C$4:$C$10,C14)=1,VLOOKUP(C14,$C$4:$I$10,2,FALSE),IF(COUNTIF($S$4:$S$10,C14)=1,VLOOKUP(C14,$S$4:$Y$10,2,FALSE),"")))</f>
        <v>Enz</v>
      </c>
      <c r="E14" s="76" t="s">
        <v>3</v>
      </c>
      <c r="F14" s="93">
        <v>6</v>
      </c>
      <c r="G14" s="149" t="str">
        <f t="shared" ref="G14:G31" si="11">+IF(F14="","",IF(COUNTIF($C$4:$C$10,F14)=1,VLOOKUP(F14,$C$4:$I$10,2,FALSE),IF(COUNTIF($S$4:$S$10,F14)=1,VLOOKUP(F14,$S$4:$Y$10,2,FALSE),"")))</f>
        <v>Bulant</v>
      </c>
      <c r="H14" s="93"/>
      <c r="I14" s="152" t="str">
        <f t="shared" ref="I14:I42" si="12">+IF(H14="","",IF(COUNTIF($C$4:$C$10,H14)=1,VLOOKUP(H14,$C$4:$I$10,2,FALSE),IF(COUNTIF($S$4:$S$10,H14)=1,VLOOKUP(H14,$S$4:$Y$10,2,FALSE),"")))</f>
        <v/>
      </c>
      <c r="J14" s="184">
        <f>+B14</f>
        <v>0.54166666666666663</v>
      </c>
      <c r="K14" s="93">
        <v>2</v>
      </c>
      <c r="L14" s="149" t="str">
        <f>+IF(K14="","",IF(COUNTIF($C$4:$C$10,K14)=1,VLOOKUP(K14,$C$4:$I$10,2,FALSE),IF(COUNTIF($S$4:$S$10,K14)=1,VLOOKUP(K14,$S$4:$Y$10,2,FALSE),"")))</f>
        <v>Strauss</v>
      </c>
      <c r="M14" s="76" t="s">
        <v>3</v>
      </c>
      <c r="N14" s="93">
        <v>5</v>
      </c>
      <c r="O14" s="149" t="str">
        <f>+IF(N14="","",IF(COUNTIF($C$4:$C$10,N14)=1,VLOOKUP(N14,$C$4:$I$10,2,FALSE),IF(COUNTIF($S$4:$S$10,N14)=1,VLOOKUP(N14,$S$4:$Y$10,2,FALSE),"")))</f>
        <v>Siwetz</v>
      </c>
      <c r="P14" s="93"/>
      <c r="Q14" s="164" t="str">
        <f>+IF(P14="","",IF(COUNTIF($C$4:$C$10,P14)=1,VLOOKUP(P14,$C$4:$I$10,2,FALSE),IF(COUNTIF($S$4:$S$10,P14)=1,VLOOKUP(P14,$S$4:$Y$10,2,FALSE),"")))</f>
        <v/>
      </c>
      <c r="R14" s="241">
        <f>+B14</f>
        <v>0.54166666666666663</v>
      </c>
      <c r="S14" s="93">
        <v>3</v>
      </c>
      <c r="T14" s="149" t="str">
        <f>+IF(S14="","",IF(COUNTIF($C$4:$C$10,S14)=1,VLOOKUP(S14,$C$4:$I$10,2,FALSE),IF(COUNTIF($S$4:$S$10,S14)=1,VLOOKUP(S14,$S$4:$Y$10,2,FALSE),"")))</f>
        <v>Zündel</v>
      </c>
      <c r="U14" s="76" t="s">
        <v>3</v>
      </c>
      <c r="V14" s="93">
        <v>4</v>
      </c>
      <c r="W14" s="149" t="str">
        <f>+IF(V14="","",IF(COUNTIF($C$4:$C$10,V14)=1,VLOOKUP(V14,$C$4:$I$10,2,FALSE),IF(COUNTIF($S$4:$S$10,V14)=1,VLOOKUP(V14,$S$4:$Y$10,2,FALSE),"")))</f>
        <v>Grünsteidl</v>
      </c>
      <c r="X14" s="93"/>
      <c r="Y14" s="167" t="str">
        <f>+IF(X14="","",IF(COUNTIF($C$4:$C$10,X14)=1,VLOOKUP(X14,$C$4:$I$10,2,FALSE),IF(COUNTIF($S$4:$S$10,X14)=1,VLOOKUP(X14,$S$4:$Y$10,2,FALSE),"")))</f>
        <v/>
      </c>
      <c r="AD14" s="1"/>
      <c r="BC14" s="98"/>
      <c r="BD14" s="63"/>
      <c r="BE14" s="57"/>
      <c r="BF14" s="57"/>
      <c r="BG14" s="57"/>
      <c r="BH14" s="58"/>
      <c r="BI14" s="97"/>
    </row>
    <row r="15" spans="1:61" ht="21.2" customHeight="1" thickBot="1" x14ac:dyDescent="0.3">
      <c r="A15" s="611"/>
      <c r="B15" s="181">
        <v>0.55902777777777779</v>
      </c>
      <c r="C15" s="94">
        <v>7</v>
      </c>
      <c r="D15" s="150" t="str">
        <f t="shared" ref="D15:D31" si="13">+IF(C15="","",IF(COUNTIF($C$4:$C$10,C15)=1,VLOOKUP(C15,$C$4:$I$10,2,FALSE),IF(COUNTIF($S$4:$S$10,C15)=1,VLOOKUP(C15,$S$4:$Y$10,2,FALSE),"")))</f>
        <v>Ye</v>
      </c>
      <c r="E15" s="70" t="s">
        <v>3</v>
      </c>
      <c r="F15" s="94">
        <v>12</v>
      </c>
      <c r="G15" s="150" t="str">
        <f t="shared" si="11"/>
        <v>Matlschweiger</v>
      </c>
      <c r="H15" s="94"/>
      <c r="I15" s="154" t="str">
        <f t="shared" si="12"/>
        <v/>
      </c>
      <c r="J15" s="181">
        <f>+B15</f>
        <v>0.55902777777777779</v>
      </c>
      <c r="K15" s="94">
        <v>8</v>
      </c>
      <c r="L15" s="150" t="str">
        <f t="shared" ref="L15:L31" si="14">+IF(K15="","",IF(COUNTIF($C$4:$C$10,K15)=1,VLOOKUP(K15,$C$4:$I$10,2,FALSE),IF(COUNTIF($S$4:$S$10,K15)=1,VLOOKUP(K15,$S$4:$Y$10,2,FALSE),"")))</f>
        <v>Pürstinger</v>
      </c>
      <c r="M15" s="70" t="s">
        <v>3</v>
      </c>
      <c r="N15" s="94">
        <v>11</v>
      </c>
      <c r="O15" s="150" t="str">
        <f t="shared" ref="O15:O42" si="15">+IF(N15="","",IF(COUNTIF($C$4:$C$10,N15)=1,VLOOKUP(N15,$C$4:$I$10,2,FALSE),IF(COUNTIF($S$4:$S$10,N15)=1,VLOOKUP(N15,$S$4:$Y$10,2,FALSE),"")))</f>
        <v>Privasnik</v>
      </c>
      <c r="P15" s="94"/>
      <c r="Q15" s="156" t="str">
        <f t="shared" ref="Q15:Q31" si="16">+IF(P15="","",IF(COUNTIF($C$4:$C$10,P15)=1,VLOOKUP(P15,$C$4:$I$10,2,FALSE),IF(COUNTIF($S$4:$S$10,P15)=1,VLOOKUP(P15,$S$4:$Y$10,2,FALSE),"")))</f>
        <v/>
      </c>
      <c r="R15" s="242">
        <f>+B15</f>
        <v>0.55902777777777779</v>
      </c>
      <c r="S15" s="94">
        <v>9</v>
      </c>
      <c r="T15" s="150" t="str">
        <f t="shared" ref="T15:T31" si="17">+IF(S15="","",IF(COUNTIF($C$4:$C$10,S15)=1,VLOOKUP(S15,$C$4:$I$10,2,FALSE),IF(COUNTIF($S$4:$S$10,S15)=1,VLOOKUP(S15,$S$4:$Y$10,2,FALSE),"")))</f>
        <v>Gruber</v>
      </c>
      <c r="U15" s="70" t="s">
        <v>3</v>
      </c>
      <c r="V15" s="94">
        <v>10</v>
      </c>
      <c r="W15" s="150" t="str">
        <f t="shared" ref="W15:W42" si="18">+IF(V15="","",IF(COUNTIF($C$4:$C$10,V15)=1,VLOOKUP(V15,$C$4:$I$10,2,FALSE),IF(COUNTIF($S$4:$S$10,V15)=1,VLOOKUP(V15,$S$4:$Y$10,2,FALSE),"")))</f>
        <v>Momirov</v>
      </c>
      <c r="X15" s="94"/>
      <c r="Y15" s="146" t="str">
        <f t="shared" ref="Y15:Y31" si="19">+IF(X15="","",IF(COUNTIF($C$4:$C$10,X15)=1,VLOOKUP(X15,$C$4:$I$10,2,FALSE),IF(COUNTIF($S$4:$S$10,X15)=1,VLOOKUP(X15,$S$4:$Y$10,2,FALSE),"")))</f>
        <v/>
      </c>
      <c r="AB15" s="613" t="s">
        <v>13</v>
      </c>
      <c r="AC15" s="614"/>
      <c r="AD15" s="599" t="str">
        <f>+IF(AB16="","",MID(AB16,1,4))</f>
        <v>Ye D</v>
      </c>
      <c r="AE15" s="592"/>
      <c r="AF15" s="593"/>
      <c r="AG15" s="592" t="str">
        <f>+IF(AB17="","",MID(AB17,1,4))</f>
        <v>Pürs</v>
      </c>
      <c r="AH15" s="592"/>
      <c r="AI15" s="593"/>
      <c r="AJ15" s="591" t="str">
        <f>+IF(AB18="","",MID(AB18,1,4))</f>
        <v>Grub</v>
      </c>
      <c r="AK15" s="592"/>
      <c r="AL15" s="593"/>
      <c r="AM15" s="591" t="str">
        <f>+IF(AB19="","",MID(AB19,1,4))</f>
        <v>Momi</v>
      </c>
      <c r="AN15" s="592"/>
      <c r="AO15" s="593"/>
      <c r="AP15" s="591" t="str">
        <f>+IF(AB20="","",MID(AB20,1,4))</f>
        <v>Priv</v>
      </c>
      <c r="AQ15" s="592"/>
      <c r="AR15" s="593"/>
      <c r="AS15" s="591" t="str">
        <f>+IF(AB21="","",MID(AB21,1,4))</f>
        <v>Matl</v>
      </c>
      <c r="AT15" s="592"/>
      <c r="AU15" s="593"/>
      <c r="AV15" s="51" t="s">
        <v>16</v>
      </c>
      <c r="AW15" s="52" t="s">
        <v>17</v>
      </c>
      <c r="AX15" s="594" t="s">
        <v>18</v>
      </c>
      <c r="AY15" s="595"/>
      <c r="AZ15" s="596"/>
      <c r="BA15" s="53" t="s">
        <v>19</v>
      </c>
      <c r="BC15" s="57" t="s">
        <v>26</v>
      </c>
      <c r="BD15" s="63"/>
      <c r="BE15" s="57"/>
      <c r="BF15" s="60" t="str">
        <f>+IF(COUNTIF($AA$6:$AA$12,2)=0,"2. Vorrunde A",MID(VLOOKUP(2,$AA$6:$AB$12,2,FALSE),1,SEARCH(" ",VLOOKUP(2,$AA$6:$AB$12,2,FALSE))))</f>
        <v>2. Vorrunde A</v>
      </c>
      <c r="BG15" s="57"/>
      <c r="BH15" s="58"/>
      <c r="BI15" s="67" t="s">
        <v>24</v>
      </c>
    </row>
    <row r="16" spans="1:61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Bulant</v>
      </c>
      <c r="E16" s="70" t="s">
        <v>3</v>
      </c>
      <c r="F16" s="94">
        <v>4</v>
      </c>
      <c r="G16" s="150" t="str">
        <f t="shared" si="11"/>
        <v>Grünsteidl</v>
      </c>
      <c r="H16" s="94"/>
      <c r="I16" s="154" t="str">
        <f t="shared" si="12"/>
        <v/>
      </c>
      <c r="J16" s="181">
        <f t="shared" ref="J16:J31" si="20">+B16</f>
        <v>0.57638888888888895</v>
      </c>
      <c r="K16" s="94">
        <v>1</v>
      </c>
      <c r="L16" s="150" t="str">
        <f t="shared" si="14"/>
        <v>Enz</v>
      </c>
      <c r="M16" s="70" t="s">
        <v>3</v>
      </c>
      <c r="N16" s="94">
        <v>2</v>
      </c>
      <c r="O16" s="150" t="str">
        <f t="shared" si="15"/>
        <v>Strauss</v>
      </c>
      <c r="P16" s="94"/>
      <c r="Q16" s="156" t="str">
        <f t="shared" si="16"/>
        <v/>
      </c>
      <c r="R16" s="242">
        <f t="shared" ref="R16:R31" si="21">+B16</f>
        <v>0.57638888888888895</v>
      </c>
      <c r="S16" s="94">
        <v>5</v>
      </c>
      <c r="T16" s="150" t="str">
        <f t="shared" si="17"/>
        <v>Siwetz</v>
      </c>
      <c r="U16" s="70" t="s">
        <v>3</v>
      </c>
      <c r="V16" s="94">
        <v>3</v>
      </c>
      <c r="W16" s="150" t="str">
        <f t="shared" si="18"/>
        <v>Zündel</v>
      </c>
      <c r="X16" s="94"/>
      <c r="Y16" s="146" t="str">
        <f t="shared" si="19"/>
        <v/>
      </c>
      <c r="AA16" s="3" t="str">
        <f t="shared" ref="AA16:AA21" si="22">+BA16</f>
        <v/>
      </c>
      <c r="AB16" s="7" t="str">
        <f t="shared" ref="AB16:AB21" si="23">+CONCATENATE(T4," ",W4)</f>
        <v>Ye David</v>
      </c>
      <c r="AC16" s="4" t="str">
        <f t="shared" ref="AC16:AC21" si="24">+IF(Y4="","",Y4)</f>
        <v>STTTV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7" t="str">
        <f t="shared" ref="AV16:AV21" si="25">+IF(COUNTIF(AD16:AU16,"")-13=0,"",IF(AD16&gt;AF16,1,0)+IF(AG16&gt;AI16,1,0)+IF(AJ16&gt;AL16,1,0)+IF(AM16&gt;AO16,1,0)+IF(AP16&gt;AR16,1,0)+IF(AS16&gt;AU16,1,0))</f>
        <v/>
      </c>
      <c r="AW16" s="18" t="str">
        <f t="shared" ref="AW16:AW21" si="26">+IF(AV16="","",IF(AD16&lt;AF16,1,0)+IF(AG16&lt;AI16,1,0)+IF(AJ16&lt;AL16,1,0)+IF(AM16&lt;AO16,1,0)+IF(AP16&lt;AR16,1,0)+IF(AS16&lt;AU16,1,0))</f>
        <v/>
      </c>
      <c r="AX16" s="19" t="str">
        <f t="shared" ref="AX16:AX21" si="27">IF(AV16="","",SUM(AD16,AG16,AJ16,AM16,AP16,AS16))</f>
        <v/>
      </c>
      <c r="AY16" s="20" t="s">
        <v>15</v>
      </c>
      <c r="AZ16" s="21" t="str">
        <f t="shared" ref="AZ16:AZ21" si="28">IF(AV16="","",SUM(AF16,AI16,AL16,AO16,AR16,AU16))</f>
        <v/>
      </c>
      <c r="BA16" s="22" t="str">
        <f t="shared" ref="BA16:BA21" si="29">+IF(AV16="","",IF(COUNTIF(AV$16:AV$21,AV16)&gt;1,"",RANK(AV16,AV$16:AV$21)))</f>
        <v/>
      </c>
      <c r="BC16" s="57"/>
      <c r="BD16" s="63"/>
      <c r="BE16" s="58" t="str">
        <f>+IF(BG16="","Verlierer",IF(BF15=BG16,BF17,BF15))</f>
        <v>Verlierer</v>
      </c>
      <c r="BF16" s="59"/>
      <c r="BG16" s="97"/>
      <c r="BH16" s="58"/>
      <c r="BI16" s="65"/>
    </row>
    <row r="17" spans="1:61" ht="21.2" customHeight="1" thickBot="1" x14ac:dyDescent="0.3">
      <c r="A17" s="611"/>
      <c r="B17" s="181">
        <v>0.59375</v>
      </c>
      <c r="C17" s="94">
        <v>7</v>
      </c>
      <c r="D17" s="150" t="str">
        <f t="shared" si="13"/>
        <v>Ye</v>
      </c>
      <c r="E17" s="70" t="s">
        <v>3</v>
      </c>
      <c r="F17" s="94">
        <v>8</v>
      </c>
      <c r="G17" s="150" t="str">
        <f t="shared" si="11"/>
        <v>Pürstinger</v>
      </c>
      <c r="H17" s="94"/>
      <c r="I17" s="154" t="str">
        <f t="shared" si="12"/>
        <v/>
      </c>
      <c r="J17" s="181">
        <f t="shared" si="20"/>
        <v>0.59375</v>
      </c>
      <c r="K17" s="94">
        <v>11</v>
      </c>
      <c r="L17" s="150" t="str">
        <f t="shared" si="14"/>
        <v>Privasnik</v>
      </c>
      <c r="M17" s="70" t="s">
        <v>3</v>
      </c>
      <c r="N17" s="94">
        <v>9</v>
      </c>
      <c r="O17" s="150" t="str">
        <f t="shared" si="15"/>
        <v>Gruber</v>
      </c>
      <c r="P17" s="94"/>
      <c r="Q17" s="156" t="str">
        <f t="shared" si="16"/>
        <v/>
      </c>
      <c r="R17" s="242">
        <f t="shared" si="21"/>
        <v>0.59375</v>
      </c>
      <c r="S17" s="94">
        <v>12</v>
      </c>
      <c r="T17" s="150" t="str">
        <f t="shared" si="17"/>
        <v>Matlschweiger</v>
      </c>
      <c r="U17" s="70" t="s">
        <v>3</v>
      </c>
      <c r="V17" s="94">
        <v>10</v>
      </c>
      <c r="W17" s="150" t="str">
        <f t="shared" si="18"/>
        <v>Momirov</v>
      </c>
      <c r="X17" s="94"/>
      <c r="Y17" s="146" t="str">
        <f t="shared" si="19"/>
        <v/>
      </c>
      <c r="AA17" s="3" t="str">
        <f t="shared" si="22"/>
        <v/>
      </c>
      <c r="AB17" s="8" t="str">
        <f t="shared" si="23"/>
        <v>Pürstinger Lorenz</v>
      </c>
      <c r="AC17" s="5" t="str">
        <f t="shared" si="24"/>
        <v>TTTV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31" t="str">
        <f t="shared" si="25"/>
        <v/>
      </c>
      <c r="AW17" s="32" t="str">
        <f t="shared" si="26"/>
        <v/>
      </c>
      <c r="AX17" s="33" t="str">
        <f t="shared" si="27"/>
        <v/>
      </c>
      <c r="AY17" s="34" t="s">
        <v>15</v>
      </c>
      <c r="AZ17" s="35" t="str">
        <f t="shared" si="28"/>
        <v/>
      </c>
      <c r="BA17" s="36" t="str">
        <f t="shared" si="29"/>
        <v/>
      </c>
      <c r="BC17" s="57"/>
      <c r="BD17" s="63"/>
      <c r="BE17" s="61"/>
      <c r="BF17" s="62" t="str">
        <f>+IF(COUNTIF($AA$16:$AB$22,3)=0,"3. Vorrunde B",MID(VLOOKUP(3,$AA$16:$AB$22,2,FALSE),1,SEARCH(" ",VLOOKUP(3,$AA$16:$AB$22,2,FALSE))))</f>
        <v>3. Vorrunde B</v>
      </c>
      <c r="BG17" s="59"/>
      <c r="BH17" s="58"/>
      <c r="BI17" s="65"/>
    </row>
    <row r="18" spans="1:61" ht="21.2" customHeight="1" thickBot="1" x14ac:dyDescent="0.3">
      <c r="A18" s="611"/>
      <c r="B18" s="181">
        <v>0.61805555555555558</v>
      </c>
      <c r="C18" s="94">
        <v>2</v>
      </c>
      <c r="D18" s="150" t="str">
        <f t="shared" si="13"/>
        <v>Strauss</v>
      </c>
      <c r="E18" s="70" t="s">
        <v>3</v>
      </c>
      <c r="F18" s="94">
        <v>6</v>
      </c>
      <c r="G18" s="150" t="str">
        <f t="shared" si="11"/>
        <v>Bulant</v>
      </c>
      <c r="H18" s="94"/>
      <c r="I18" s="154" t="str">
        <f t="shared" si="12"/>
        <v/>
      </c>
      <c r="J18" s="181">
        <f t="shared" si="20"/>
        <v>0.61805555555555558</v>
      </c>
      <c r="K18" s="94">
        <v>3</v>
      </c>
      <c r="L18" s="150" t="str">
        <f t="shared" si="14"/>
        <v>Zündel</v>
      </c>
      <c r="M18" s="70" t="s">
        <v>3</v>
      </c>
      <c r="N18" s="94">
        <v>1</v>
      </c>
      <c r="O18" s="150" t="str">
        <f t="shared" si="15"/>
        <v>Enz</v>
      </c>
      <c r="P18" s="94"/>
      <c r="Q18" s="156" t="str">
        <f t="shared" si="16"/>
        <v/>
      </c>
      <c r="R18" s="242">
        <f t="shared" si="21"/>
        <v>0.61805555555555558</v>
      </c>
      <c r="S18" s="94">
        <v>4</v>
      </c>
      <c r="T18" s="150" t="str">
        <f t="shared" si="17"/>
        <v>Grünsteidl</v>
      </c>
      <c r="U18" s="70" t="s">
        <v>3</v>
      </c>
      <c r="V18" s="94">
        <v>5</v>
      </c>
      <c r="W18" s="150" t="str">
        <f t="shared" si="18"/>
        <v>Siwetz</v>
      </c>
      <c r="X18" s="94"/>
      <c r="Y18" s="146" t="str">
        <f t="shared" si="19"/>
        <v/>
      </c>
      <c r="AA18" s="3" t="str">
        <f t="shared" si="22"/>
        <v/>
      </c>
      <c r="AB18" s="9" t="str">
        <f t="shared" si="23"/>
        <v>Gruber Lukas</v>
      </c>
      <c r="AC18" s="5" t="str">
        <f t="shared" si="24"/>
        <v>WTTV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31" t="str">
        <f t="shared" si="25"/>
        <v/>
      </c>
      <c r="AW18" s="32" t="str">
        <f t="shared" si="26"/>
        <v/>
      </c>
      <c r="AX18" s="33" t="str">
        <f t="shared" si="27"/>
        <v/>
      </c>
      <c r="AY18" s="34" t="s">
        <v>15</v>
      </c>
      <c r="AZ18" s="35" t="str">
        <f t="shared" si="28"/>
        <v/>
      </c>
      <c r="BA18" s="36" t="str">
        <f t="shared" si="29"/>
        <v/>
      </c>
      <c r="BC18" s="57"/>
      <c r="BD18" s="68" t="str">
        <f>+IF(BG16="","",BE16)</f>
        <v/>
      </c>
      <c r="BE18" s="63"/>
      <c r="BF18" s="57"/>
      <c r="BG18" s="58"/>
      <c r="BH18" s="98"/>
      <c r="BI18" s="65"/>
    </row>
    <row r="19" spans="1:61" ht="21.2" customHeight="1" thickBot="1" x14ac:dyDescent="0.3">
      <c r="A19" s="611"/>
      <c r="B19" s="181">
        <v>0.63541666666666663</v>
      </c>
      <c r="C19" s="94">
        <v>8</v>
      </c>
      <c r="D19" s="150" t="str">
        <f t="shared" si="13"/>
        <v>Pürstinger</v>
      </c>
      <c r="E19" s="70" t="s">
        <v>3</v>
      </c>
      <c r="F19" s="94">
        <v>12</v>
      </c>
      <c r="G19" s="150" t="str">
        <f t="shared" si="11"/>
        <v>Matlschweiger</v>
      </c>
      <c r="H19" s="94"/>
      <c r="I19" s="154" t="str">
        <f t="shared" si="12"/>
        <v/>
      </c>
      <c r="J19" s="181">
        <f t="shared" si="20"/>
        <v>0.63541666666666663</v>
      </c>
      <c r="K19" s="94">
        <v>9</v>
      </c>
      <c r="L19" s="150" t="str">
        <f t="shared" si="14"/>
        <v>Gruber</v>
      </c>
      <c r="M19" s="70" t="s">
        <v>3</v>
      </c>
      <c r="N19" s="94">
        <v>7</v>
      </c>
      <c r="O19" s="150" t="str">
        <f t="shared" si="15"/>
        <v>Ye</v>
      </c>
      <c r="P19" s="94"/>
      <c r="Q19" s="156" t="str">
        <f t="shared" si="16"/>
        <v/>
      </c>
      <c r="R19" s="242">
        <f t="shared" si="21"/>
        <v>0.63541666666666663</v>
      </c>
      <c r="S19" s="94">
        <v>10</v>
      </c>
      <c r="T19" s="150" t="str">
        <f t="shared" si="17"/>
        <v>Momirov</v>
      </c>
      <c r="U19" s="70" t="s">
        <v>3</v>
      </c>
      <c r="V19" s="94">
        <v>11</v>
      </c>
      <c r="W19" s="150" t="str">
        <f t="shared" si="18"/>
        <v>Privasnik</v>
      </c>
      <c r="X19" s="94"/>
      <c r="Y19" s="146" t="str">
        <f t="shared" si="19"/>
        <v/>
      </c>
      <c r="AA19" s="3" t="str">
        <f t="shared" si="22"/>
        <v/>
      </c>
      <c r="AB19" s="9" t="str">
        <f t="shared" si="23"/>
        <v>Momirov Lukas</v>
      </c>
      <c r="AC19" s="5" t="str">
        <f t="shared" si="24"/>
        <v>NÖTTV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31" t="str">
        <f t="shared" si="25"/>
        <v/>
      </c>
      <c r="AW19" s="32" t="str">
        <f t="shared" si="26"/>
        <v/>
      </c>
      <c r="AX19" s="33" t="str">
        <f t="shared" si="27"/>
        <v/>
      </c>
      <c r="AY19" s="34" t="s">
        <v>15</v>
      </c>
      <c r="AZ19" s="35" t="str">
        <f t="shared" si="28"/>
        <v/>
      </c>
      <c r="BA19" s="36" t="str">
        <f t="shared" si="29"/>
        <v/>
      </c>
      <c r="BC19" s="57"/>
      <c r="BD19" s="57"/>
      <c r="BE19" s="63"/>
      <c r="BF19" s="60" t="s">
        <v>367</v>
      </c>
      <c r="BG19" s="58"/>
      <c r="BH19" s="57"/>
      <c r="BI19" s="65"/>
    </row>
    <row r="20" spans="1:61" ht="21.2" customHeight="1" thickBot="1" x14ac:dyDescent="0.3">
      <c r="A20" s="611"/>
      <c r="B20" s="181">
        <v>0.65277777777777779</v>
      </c>
      <c r="C20" s="94">
        <v>6</v>
      </c>
      <c r="D20" s="150" t="str">
        <f t="shared" si="13"/>
        <v>Bulant</v>
      </c>
      <c r="E20" s="70" t="s">
        <v>3</v>
      </c>
      <c r="F20" s="94">
        <v>5</v>
      </c>
      <c r="G20" s="150" t="str">
        <f t="shared" si="11"/>
        <v>Siwetz</v>
      </c>
      <c r="H20" s="94"/>
      <c r="I20" s="154" t="str">
        <f t="shared" si="12"/>
        <v/>
      </c>
      <c r="J20" s="181">
        <f t="shared" si="20"/>
        <v>0.65277777777777779</v>
      </c>
      <c r="K20" s="94">
        <v>2</v>
      </c>
      <c r="L20" s="150" t="str">
        <f t="shared" si="14"/>
        <v>Strauss</v>
      </c>
      <c r="M20" s="70" t="s">
        <v>3</v>
      </c>
      <c r="N20" s="94">
        <v>3</v>
      </c>
      <c r="O20" s="150" t="str">
        <f t="shared" si="15"/>
        <v>Zündel</v>
      </c>
      <c r="P20" s="94"/>
      <c r="Q20" s="156" t="str">
        <f t="shared" si="16"/>
        <v/>
      </c>
      <c r="R20" s="242">
        <f t="shared" si="21"/>
        <v>0.65277777777777779</v>
      </c>
      <c r="S20" s="94">
        <v>1</v>
      </c>
      <c r="T20" s="150" t="str">
        <f t="shared" si="17"/>
        <v>Enz</v>
      </c>
      <c r="U20" s="70" t="s">
        <v>3</v>
      </c>
      <c r="V20" s="94">
        <v>4</v>
      </c>
      <c r="W20" s="150" t="str">
        <f t="shared" si="18"/>
        <v>Grünsteidl</v>
      </c>
      <c r="X20" s="94"/>
      <c r="Y20" s="146" t="str">
        <f t="shared" si="19"/>
        <v/>
      </c>
      <c r="AA20" s="3" t="str">
        <f t="shared" si="22"/>
        <v/>
      </c>
      <c r="AB20" s="9" t="str">
        <f t="shared" si="23"/>
        <v>Privasnik Robbie</v>
      </c>
      <c r="AC20" s="5" t="str">
        <f t="shared" si="24"/>
        <v>KTTV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31" t="str">
        <f t="shared" si="25"/>
        <v/>
      </c>
      <c r="AW20" s="32" t="str">
        <f t="shared" si="26"/>
        <v/>
      </c>
      <c r="AX20" s="33" t="str">
        <f t="shared" si="27"/>
        <v/>
      </c>
      <c r="AY20" s="34" t="s">
        <v>15</v>
      </c>
      <c r="AZ20" s="35" t="str">
        <f t="shared" si="28"/>
        <v/>
      </c>
      <c r="BA20" s="36" t="str">
        <f t="shared" si="29"/>
        <v/>
      </c>
      <c r="BC20" s="57"/>
      <c r="BD20" s="57"/>
      <c r="BE20" s="66" t="str">
        <f>+IF(BG20="","Verlierer",IF(BF19=BG20,BF21,BF19))</f>
        <v>[FREILOS]</v>
      </c>
      <c r="BF20" s="59"/>
      <c r="BG20" s="62" t="str">
        <f>+BF21</f>
        <v>1. Vorrunde B</v>
      </c>
      <c r="BH20" s="57"/>
      <c r="BI20" s="65"/>
    </row>
    <row r="21" spans="1:61" ht="21.2" customHeight="1" thickBot="1" x14ac:dyDescent="0.3">
      <c r="A21" s="611"/>
      <c r="B21" s="181">
        <v>0.67013888888888884</v>
      </c>
      <c r="C21" s="94">
        <v>12</v>
      </c>
      <c r="D21" s="150" t="str">
        <f t="shared" si="13"/>
        <v>Matlschweiger</v>
      </c>
      <c r="E21" s="70" t="s">
        <v>3</v>
      </c>
      <c r="F21" s="94">
        <v>11</v>
      </c>
      <c r="G21" s="150" t="str">
        <f t="shared" si="11"/>
        <v>Privasnik</v>
      </c>
      <c r="H21" s="94"/>
      <c r="I21" s="154" t="str">
        <f t="shared" si="12"/>
        <v/>
      </c>
      <c r="J21" s="181">
        <f t="shared" si="20"/>
        <v>0.67013888888888884</v>
      </c>
      <c r="K21" s="94">
        <v>7</v>
      </c>
      <c r="L21" s="150" t="str">
        <f t="shared" si="14"/>
        <v>Ye</v>
      </c>
      <c r="M21" s="70" t="s">
        <v>3</v>
      </c>
      <c r="N21" s="94">
        <v>10</v>
      </c>
      <c r="O21" s="150" t="str">
        <f t="shared" si="15"/>
        <v>Momirov</v>
      </c>
      <c r="P21" s="94"/>
      <c r="Q21" s="156" t="str">
        <f t="shared" si="16"/>
        <v/>
      </c>
      <c r="R21" s="242">
        <f t="shared" si="21"/>
        <v>0.67013888888888884</v>
      </c>
      <c r="S21" s="94">
        <v>8</v>
      </c>
      <c r="T21" s="150" t="str">
        <f t="shared" si="17"/>
        <v>Pürstinger</v>
      </c>
      <c r="U21" s="70" t="s">
        <v>3</v>
      </c>
      <c r="V21" s="94">
        <v>9</v>
      </c>
      <c r="W21" s="150" t="str">
        <f t="shared" si="18"/>
        <v>Gruber</v>
      </c>
      <c r="X21" s="94"/>
      <c r="Y21" s="146" t="str">
        <f t="shared" si="19"/>
        <v/>
      </c>
      <c r="AA21" s="3" t="str">
        <f t="shared" si="22"/>
        <v/>
      </c>
      <c r="AB21" s="225" t="str">
        <f t="shared" si="23"/>
        <v>Matlschweiger Manuel</v>
      </c>
      <c r="AC21" s="226" t="str">
        <f t="shared" si="24"/>
        <v>STTTV</v>
      </c>
      <c r="AD21" s="227" t="str">
        <f>+IF(AU16="","",AU16)</f>
        <v/>
      </c>
      <c r="AE21" s="228" t="str">
        <f>+IF(AT16="","",AT16)</f>
        <v>:</v>
      </c>
      <c r="AF21" s="228" t="str">
        <f>+IF(AS16="","",AS16)</f>
        <v/>
      </c>
      <c r="AG21" s="229" t="str">
        <f>+IF(AU17="","",AU17)</f>
        <v/>
      </c>
      <c r="AH21" s="228" t="str">
        <f>+IF(AT17="","",AT17)</f>
        <v>:</v>
      </c>
      <c r="AI21" s="228" t="str">
        <f>+IF(AS17="","",AS17)</f>
        <v/>
      </c>
      <c r="AJ21" s="229" t="str">
        <f>+IF(AU18="","",AU18)</f>
        <v/>
      </c>
      <c r="AK21" s="228" t="str">
        <f>+IF(AT18="","",AT18)</f>
        <v>:</v>
      </c>
      <c r="AL21" s="230" t="str">
        <f>+IF(AS18="","",AS18)</f>
        <v/>
      </c>
      <c r="AM21" s="229" t="str">
        <f>+IF(AU19="","",AU19)</f>
        <v/>
      </c>
      <c r="AN21" s="228" t="str">
        <f>+IF(AT19="","",AT19)</f>
        <v>:</v>
      </c>
      <c r="AO21" s="230" t="str">
        <f>+IF(AS19="","",AS19)</f>
        <v/>
      </c>
      <c r="AP21" s="228" t="str">
        <f>+IF(AU20="","",AU20)</f>
        <v/>
      </c>
      <c r="AQ21" s="228" t="str">
        <f>+IF(AT20="","",AT20)</f>
        <v>:</v>
      </c>
      <c r="AR21" s="228" t="str">
        <f>+IF(AS20="","",AS20)</f>
        <v/>
      </c>
      <c r="AS21" s="231"/>
      <c r="AT21" s="232"/>
      <c r="AU21" s="233"/>
      <c r="AV21" s="234" t="str">
        <f t="shared" si="25"/>
        <v/>
      </c>
      <c r="AW21" s="235" t="str">
        <f t="shared" si="26"/>
        <v/>
      </c>
      <c r="AX21" s="229" t="str">
        <f t="shared" si="27"/>
        <v/>
      </c>
      <c r="AY21" s="228" t="s">
        <v>15</v>
      </c>
      <c r="AZ21" s="236" t="str">
        <f t="shared" si="28"/>
        <v/>
      </c>
      <c r="BA21" s="237" t="str">
        <f t="shared" si="29"/>
        <v/>
      </c>
      <c r="BC21" s="57"/>
      <c r="BD21" s="57"/>
      <c r="BE21" s="58"/>
      <c r="BF21" s="69" t="str">
        <f>+IF(COUNTIF($AA$16:$AB$22,1)=0,"1. Vorrunde B",MID(VLOOKUP(1,$AA$16:$AB$22,2,FALSE),1,SEARCH(" ",VLOOKUP(1,$AA$16:$AB$22,2,FALSE))))</f>
        <v>1. Vorrunde B</v>
      </c>
      <c r="BG21" s="57"/>
      <c r="BH21" s="57"/>
      <c r="BI21" s="65"/>
    </row>
    <row r="22" spans="1:61" ht="21.2" customHeight="1" thickBot="1" x14ac:dyDescent="0.3">
      <c r="A22" s="611"/>
      <c r="B22" s="181">
        <v>0.69444444444444453</v>
      </c>
      <c r="C22" s="94">
        <v>3</v>
      </c>
      <c r="D22" s="150" t="str">
        <f t="shared" si="13"/>
        <v>Zündel</v>
      </c>
      <c r="E22" s="70" t="s">
        <v>3</v>
      </c>
      <c r="F22" s="94">
        <v>6</v>
      </c>
      <c r="G22" s="150" t="str">
        <f t="shared" si="11"/>
        <v>Bulant</v>
      </c>
      <c r="H22" s="94"/>
      <c r="I22" s="154" t="str">
        <f t="shared" si="12"/>
        <v/>
      </c>
      <c r="J22" s="181">
        <f t="shared" si="20"/>
        <v>0.69444444444444453</v>
      </c>
      <c r="K22" s="94">
        <v>4</v>
      </c>
      <c r="L22" s="150" t="str">
        <f t="shared" si="14"/>
        <v>Grünsteidl</v>
      </c>
      <c r="M22" s="70" t="s">
        <v>3</v>
      </c>
      <c r="N22" s="94">
        <v>2</v>
      </c>
      <c r="O22" s="150" t="str">
        <f t="shared" si="15"/>
        <v>Strauss</v>
      </c>
      <c r="P22" s="94"/>
      <c r="Q22" s="156" t="str">
        <f t="shared" si="16"/>
        <v/>
      </c>
      <c r="R22" s="242">
        <f t="shared" si="21"/>
        <v>0.69444444444444453</v>
      </c>
      <c r="S22" s="94">
        <v>5</v>
      </c>
      <c r="T22" s="150" t="str">
        <f t="shared" si="17"/>
        <v>Siwetz</v>
      </c>
      <c r="U22" s="70" t="s">
        <v>3</v>
      </c>
      <c r="V22" s="94">
        <v>1</v>
      </c>
      <c r="W22" s="150" t="str">
        <f t="shared" si="18"/>
        <v>Enz</v>
      </c>
      <c r="X22" s="94"/>
      <c r="Y22" s="146" t="str">
        <f t="shared" si="19"/>
        <v/>
      </c>
      <c r="AA22" s="3"/>
      <c r="AB22" s="238"/>
      <c r="AC22" s="239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39"/>
      <c r="BC22" s="65"/>
      <c r="BD22" s="65"/>
      <c r="BE22" s="57"/>
      <c r="BF22" s="57"/>
      <c r="BG22" s="57"/>
      <c r="BH22" s="60" t="str">
        <f>+IF(BH10="","",IF(BG8=BH10,BG12,BG8))</f>
        <v/>
      </c>
      <c r="BI22" s="57"/>
    </row>
    <row r="23" spans="1:61" ht="21.2" customHeight="1" x14ac:dyDescent="0.25">
      <c r="A23" s="611"/>
      <c r="B23" s="181">
        <v>0.71180555555555547</v>
      </c>
      <c r="C23" s="94">
        <v>9</v>
      </c>
      <c r="D23" s="150" t="str">
        <f t="shared" si="13"/>
        <v>Gruber</v>
      </c>
      <c r="E23" s="70" t="s">
        <v>3</v>
      </c>
      <c r="F23" s="94">
        <v>12</v>
      </c>
      <c r="G23" s="150" t="str">
        <f t="shared" si="11"/>
        <v>Matlschweiger</v>
      </c>
      <c r="H23" s="94"/>
      <c r="I23" s="154" t="str">
        <f t="shared" si="12"/>
        <v/>
      </c>
      <c r="J23" s="181">
        <f t="shared" si="20"/>
        <v>0.71180555555555547</v>
      </c>
      <c r="K23" s="94">
        <v>11</v>
      </c>
      <c r="L23" s="150" t="str">
        <f t="shared" si="14"/>
        <v>Privasnik</v>
      </c>
      <c r="M23" s="70" t="s">
        <v>3</v>
      </c>
      <c r="N23" s="94">
        <v>7</v>
      </c>
      <c r="O23" s="150" t="str">
        <f t="shared" si="15"/>
        <v>Ye</v>
      </c>
      <c r="P23" s="94"/>
      <c r="Q23" s="156" t="str">
        <f t="shared" si="16"/>
        <v/>
      </c>
      <c r="R23" s="242">
        <f t="shared" si="21"/>
        <v>0.71180555555555547</v>
      </c>
      <c r="S23" s="94">
        <v>10</v>
      </c>
      <c r="T23" s="150" t="str">
        <f t="shared" si="17"/>
        <v>Momirov</v>
      </c>
      <c r="U23" s="70" t="s">
        <v>3</v>
      </c>
      <c r="V23" s="94">
        <v>8</v>
      </c>
      <c r="W23" s="150" t="str">
        <f t="shared" si="18"/>
        <v>Pürstinger</v>
      </c>
      <c r="X23" s="94"/>
      <c r="Y23" s="146" t="str">
        <f t="shared" si="19"/>
        <v/>
      </c>
      <c r="AD23" s="1"/>
      <c r="BC23" s="65"/>
      <c r="BD23" s="65"/>
      <c r="BE23" s="57"/>
      <c r="BF23" s="57"/>
      <c r="BG23" s="57"/>
      <c r="BH23" s="59"/>
      <c r="BI23" s="57"/>
    </row>
    <row r="24" spans="1:61" ht="21.2" customHeight="1" thickBot="1" x14ac:dyDescent="0.3">
      <c r="A24" s="611"/>
      <c r="B24" s="181">
        <v>0.72916666666666663</v>
      </c>
      <c r="C24" s="94"/>
      <c r="D24" s="150" t="str">
        <f t="shared" si="13"/>
        <v/>
      </c>
      <c r="E24" s="70" t="s">
        <v>3</v>
      </c>
      <c r="F24" s="94"/>
      <c r="G24" s="150" t="str">
        <f t="shared" si="11"/>
        <v/>
      </c>
      <c r="H24" s="94"/>
      <c r="I24" s="154" t="str">
        <f t="shared" si="12"/>
        <v/>
      </c>
      <c r="J24" s="181">
        <f t="shared" si="20"/>
        <v>0.72916666666666663</v>
      </c>
      <c r="K24" s="94"/>
      <c r="L24" s="150" t="str">
        <f t="shared" si="14"/>
        <v/>
      </c>
      <c r="M24" s="70" t="s">
        <v>3</v>
      </c>
      <c r="N24" s="94"/>
      <c r="O24" s="150" t="str">
        <f t="shared" si="15"/>
        <v/>
      </c>
      <c r="P24" s="94"/>
      <c r="Q24" s="156" t="str">
        <f t="shared" si="16"/>
        <v/>
      </c>
      <c r="R24" s="242">
        <f t="shared" si="21"/>
        <v>0.72916666666666663</v>
      </c>
      <c r="S24" s="94"/>
      <c r="T24" s="150" t="str">
        <f t="shared" si="17"/>
        <v/>
      </c>
      <c r="U24" s="70" t="s">
        <v>3</v>
      </c>
      <c r="V24" s="94"/>
      <c r="W24" s="150" t="str">
        <f t="shared" si="18"/>
        <v/>
      </c>
      <c r="X24" s="94"/>
      <c r="Y24" s="146" t="str">
        <f t="shared" si="19"/>
        <v/>
      </c>
      <c r="AD24" s="1"/>
      <c r="BC24" s="65"/>
      <c r="BD24" s="65"/>
      <c r="BE24" s="57"/>
      <c r="BF24" s="57"/>
      <c r="BG24" s="57"/>
      <c r="BH24" s="58"/>
      <c r="BI24" s="97"/>
    </row>
    <row r="25" spans="1:61" ht="21.2" customHeight="1" x14ac:dyDescent="0.25">
      <c r="A25" s="611"/>
      <c r="B25" s="181"/>
      <c r="C25" s="94"/>
      <c r="D25" s="150" t="str">
        <f t="shared" si="13"/>
        <v/>
      </c>
      <c r="E25" s="70" t="s">
        <v>3</v>
      </c>
      <c r="F25" s="94"/>
      <c r="G25" s="150" t="str">
        <f t="shared" si="11"/>
        <v/>
      </c>
      <c r="H25" s="94"/>
      <c r="I25" s="154" t="str">
        <f t="shared" si="12"/>
        <v/>
      </c>
      <c r="J25" s="181">
        <f t="shared" si="20"/>
        <v>0</v>
      </c>
      <c r="K25" s="94"/>
      <c r="L25" s="150" t="str">
        <f t="shared" si="14"/>
        <v/>
      </c>
      <c r="M25" s="70" t="s">
        <v>3</v>
      </c>
      <c r="N25" s="94"/>
      <c r="O25" s="150" t="str">
        <f t="shared" si="15"/>
        <v/>
      </c>
      <c r="P25" s="94"/>
      <c r="Q25" s="156" t="str">
        <f t="shared" si="16"/>
        <v/>
      </c>
      <c r="R25" s="242">
        <f t="shared" si="21"/>
        <v>0</v>
      </c>
      <c r="S25" s="94"/>
      <c r="T25" s="150" t="str">
        <f t="shared" si="17"/>
        <v/>
      </c>
      <c r="U25" s="70" t="s">
        <v>3</v>
      </c>
      <c r="V25" s="94"/>
      <c r="W25" s="150" t="str">
        <f t="shared" si="18"/>
        <v/>
      </c>
      <c r="X25" s="94"/>
      <c r="Y25" s="146" t="str">
        <f t="shared" si="19"/>
        <v/>
      </c>
      <c r="AD25" s="1"/>
      <c r="BC25" s="65"/>
      <c r="BD25" s="65"/>
      <c r="BE25" s="57"/>
      <c r="BF25" s="57"/>
      <c r="BG25" s="57"/>
      <c r="BH25" s="58"/>
      <c r="BI25" s="57" t="s">
        <v>25</v>
      </c>
    </row>
    <row r="26" spans="1:61" ht="21.2" customHeight="1" thickBot="1" x14ac:dyDescent="0.3">
      <c r="A26" s="611"/>
      <c r="B26" s="181"/>
      <c r="C26" s="94"/>
      <c r="D26" s="150" t="str">
        <f t="shared" si="13"/>
        <v/>
      </c>
      <c r="E26" s="70" t="s">
        <v>3</v>
      </c>
      <c r="F26" s="94"/>
      <c r="G26" s="150" t="str">
        <f t="shared" si="11"/>
        <v/>
      </c>
      <c r="H26" s="94"/>
      <c r="I26" s="154" t="str">
        <f t="shared" si="12"/>
        <v/>
      </c>
      <c r="J26" s="181">
        <f t="shared" si="20"/>
        <v>0</v>
      </c>
      <c r="K26" s="94"/>
      <c r="L26" s="150" t="str">
        <f t="shared" si="14"/>
        <v/>
      </c>
      <c r="M26" s="70" t="s">
        <v>3</v>
      </c>
      <c r="N26" s="94"/>
      <c r="O26" s="150" t="str">
        <f t="shared" si="15"/>
        <v/>
      </c>
      <c r="P26" s="94"/>
      <c r="Q26" s="156" t="str">
        <f t="shared" si="16"/>
        <v/>
      </c>
      <c r="R26" s="242">
        <f t="shared" si="21"/>
        <v>0</v>
      </c>
      <c r="S26" s="94"/>
      <c r="T26" s="150" t="str">
        <f t="shared" si="17"/>
        <v/>
      </c>
      <c r="U26" s="70" t="s">
        <v>3</v>
      </c>
      <c r="V26" s="94"/>
      <c r="W26" s="150" t="str">
        <f t="shared" si="18"/>
        <v/>
      </c>
      <c r="X26" s="94"/>
      <c r="Y26" s="146" t="str">
        <f t="shared" si="19"/>
        <v/>
      </c>
      <c r="AD26" s="1"/>
      <c r="BC26" s="65"/>
      <c r="BD26" s="65"/>
      <c r="BE26" s="57"/>
      <c r="BF26" s="57"/>
      <c r="BG26" s="57"/>
      <c r="BH26" s="62" t="str">
        <f>+IF(BH18="","",IF(BH18=BG16,BG20,BG16))</f>
        <v/>
      </c>
      <c r="BI26" s="57"/>
    </row>
    <row r="27" spans="1:61" ht="21.2" customHeight="1" x14ac:dyDescent="0.25">
      <c r="A27" s="611"/>
      <c r="B27" s="181"/>
      <c r="C27" s="94"/>
      <c r="D27" s="150" t="str">
        <f t="shared" si="13"/>
        <v/>
      </c>
      <c r="E27" s="70" t="s">
        <v>3</v>
      </c>
      <c r="F27" s="94"/>
      <c r="G27" s="150" t="str">
        <f t="shared" si="11"/>
        <v/>
      </c>
      <c r="H27" s="94"/>
      <c r="I27" s="154" t="str">
        <f t="shared" si="12"/>
        <v/>
      </c>
      <c r="J27" s="181">
        <f t="shared" si="20"/>
        <v>0</v>
      </c>
      <c r="K27" s="94"/>
      <c r="L27" s="150" t="str">
        <f t="shared" si="14"/>
        <v/>
      </c>
      <c r="M27" s="70" t="s">
        <v>3</v>
      </c>
      <c r="N27" s="94"/>
      <c r="O27" s="150" t="str">
        <f t="shared" si="15"/>
        <v/>
      </c>
      <c r="P27" s="94"/>
      <c r="Q27" s="156" t="str">
        <f t="shared" si="16"/>
        <v/>
      </c>
      <c r="R27" s="242">
        <f t="shared" si="21"/>
        <v>0</v>
      </c>
      <c r="S27" s="94"/>
      <c r="T27" s="150" t="str">
        <f t="shared" si="17"/>
        <v/>
      </c>
      <c r="U27" s="70" t="s">
        <v>3</v>
      </c>
      <c r="V27" s="94"/>
      <c r="W27" s="150" t="str">
        <f t="shared" si="18"/>
        <v/>
      </c>
      <c r="X27" s="94"/>
      <c r="Y27" s="146" t="str">
        <f t="shared" si="19"/>
        <v/>
      </c>
      <c r="AB27" s="621" t="s">
        <v>368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</row>
    <row r="28" spans="1:61" ht="21.2" customHeight="1" thickBot="1" x14ac:dyDescent="0.3">
      <c r="A28" s="611"/>
      <c r="B28" s="181"/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94"/>
      <c r="I28" s="154" t="str">
        <f t="shared" si="12"/>
        <v/>
      </c>
      <c r="J28" s="181">
        <f t="shared" si="20"/>
        <v>0</v>
      </c>
      <c r="K28" s="94"/>
      <c r="L28" s="150" t="str">
        <f t="shared" si="14"/>
        <v/>
      </c>
      <c r="M28" s="70" t="s">
        <v>3</v>
      </c>
      <c r="N28" s="94"/>
      <c r="O28" s="150" t="str">
        <f t="shared" si="15"/>
        <v/>
      </c>
      <c r="P28" s="94"/>
      <c r="Q28" s="156" t="str">
        <f t="shared" si="16"/>
        <v/>
      </c>
      <c r="R28" s="242">
        <f t="shared" si="21"/>
        <v>0</v>
      </c>
      <c r="S28" s="94"/>
      <c r="T28" s="150" t="str">
        <f t="shared" si="17"/>
        <v/>
      </c>
      <c r="U28" s="70" t="s">
        <v>3</v>
      </c>
      <c r="V28" s="94"/>
      <c r="W28" s="150" t="str">
        <f t="shared" si="18"/>
        <v/>
      </c>
      <c r="X28" s="94"/>
      <c r="Y28" s="146" t="str">
        <f t="shared" si="19"/>
        <v/>
      </c>
    </row>
    <row r="29" spans="1:61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94"/>
      <c r="I29" s="154" t="str">
        <f t="shared" si="12"/>
        <v/>
      </c>
      <c r="J29" s="181">
        <f t="shared" si="20"/>
        <v>0</v>
      </c>
      <c r="K29" s="94"/>
      <c r="L29" s="150" t="str">
        <f t="shared" si="14"/>
        <v/>
      </c>
      <c r="M29" s="70" t="s">
        <v>3</v>
      </c>
      <c r="N29" s="94"/>
      <c r="O29" s="150" t="str">
        <f t="shared" si="15"/>
        <v/>
      </c>
      <c r="P29" s="94"/>
      <c r="Q29" s="156" t="str">
        <f t="shared" si="16"/>
        <v/>
      </c>
      <c r="R29" s="242">
        <f t="shared" si="21"/>
        <v>0</v>
      </c>
      <c r="S29" s="94"/>
      <c r="T29" s="150" t="str">
        <f t="shared" si="17"/>
        <v/>
      </c>
      <c r="U29" s="70" t="s">
        <v>3</v>
      </c>
      <c r="V29" s="94"/>
      <c r="W29" s="150" t="str">
        <f t="shared" si="18"/>
        <v/>
      </c>
      <c r="X29" s="94"/>
      <c r="Y29" s="146" t="str">
        <f t="shared" si="19"/>
        <v/>
      </c>
      <c r="AB29" s="622" t="str">
        <f>+AB27</f>
        <v>Platz 7-12</v>
      </c>
      <c r="AC29" s="623"/>
      <c r="AD29" s="599" t="str">
        <f>+IF(AB30="","",MID(AB30,1,4))</f>
        <v>4. V</v>
      </c>
      <c r="AE29" s="592"/>
      <c r="AF29" s="593"/>
      <c r="AG29" s="592" t="str">
        <f>+IF(AB31="","",MID(AB31,1,4))</f>
        <v>5. V</v>
      </c>
      <c r="AH29" s="592"/>
      <c r="AI29" s="593"/>
      <c r="AJ29" s="591" t="str">
        <f>+IF(AB32="","",MID(AB32,1,4))</f>
        <v>6. V</v>
      </c>
      <c r="AK29" s="592"/>
      <c r="AL29" s="593"/>
      <c r="AM29" s="591" t="str">
        <f>+IF(AB33="","",MID(AB33,1,4))</f>
        <v>4. V</v>
      </c>
      <c r="AN29" s="592"/>
      <c r="AO29" s="593"/>
      <c r="AP29" s="591" t="str">
        <f>+IF(AB34="","",MID(AB34,1,4))</f>
        <v>5. V</v>
      </c>
      <c r="AQ29" s="592"/>
      <c r="AR29" s="593"/>
      <c r="AS29" s="591" t="str">
        <f>+IF(AB35="","",MID(AB35,1,4))</f>
        <v>6. V</v>
      </c>
      <c r="AT29" s="592"/>
      <c r="AU29" s="593"/>
      <c r="AV29" s="51" t="s">
        <v>16</v>
      </c>
      <c r="AW29" s="52" t="s">
        <v>17</v>
      </c>
      <c r="AX29" s="594" t="s">
        <v>18</v>
      </c>
      <c r="AY29" s="595"/>
      <c r="AZ29" s="596"/>
      <c r="BA29" s="53" t="s">
        <v>19</v>
      </c>
    </row>
    <row r="30" spans="1:61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94"/>
      <c r="I30" s="154" t="str">
        <f t="shared" si="12"/>
        <v/>
      </c>
      <c r="J30" s="181">
        <f t="shared" si="20"/>
        <v>0</v>
      </c>
      <c r="K30" s="94"/>
      <c r="L30" s="150" t="str">
        <f t="shared" si="14"/>
        <v/>
      </c>
      <c r="M30" s="70" t="s">
        <v>3</v>
      </c>
      <c r="N30" s="94"/>
      <c r="O30" s="150" t="str">
        <f t="shared" si="15"/>
        <v/>
      </c>
      <c r="P30" s="94"/>
      <c r="Q30" s="156" t="str">
        <f t="shared" si="16"/>
        <v/>
      </c>
      <c r="R30" s="242">
        <f t="shared" si="21"/>
        <v>0</v>
      </c>
      <c r="S30" s="94"/>
      <c r="T30" s="150" t="str">
        <f t="shared" si="17"/>
        <v/>
      </c>
      <c r="U30" s="70" t="s">
        <v>3</v>
      </c>
      <c r="V30" s="94"/>
      <c r="W30" s="150" t="str">
        <f t="shared" si="18"/>
        <v/>
      </c>
      <c r="X30" s="94"/>
      <c r="Y30" s="146" t="str">
        <f t="shared" si="19"/>
        <v/>
      </c>
      <c r="AB30" s="7" t="str">
        <f>+IF(COUNTIF($AA6:$AA12,4)=0,"4. Vorrunde A",VLOOKUP(4,$AA$6:$AB$12,2,FALSE))</f>
        <v>4. Vorrunde A</v>
      </c>
      <c r="AC30" s="4" t="str">
        <f>+IF(COUNTIF($AA6:$AA12,4)=0,"",VLOOKUP(4,$AA$6:$AC$12,3,FALSE))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17" t="str">
        <f t="shared" ref="AV30:AV35" si="30">+IF(COUNTIF(AD30:AU30,"")-13=0,"",IF(AD30&gt;AF30,1,0)+IF(AG30&gt;AI30,1,0)+IF(AJ30&gt;AL30,1,0)+IF(AM30&gt;AO30,1,0)+IF(AP30&gt;AR30,1,0)+IF(AS30&gt;AU30,1,0))</f>
        <v/>
      </c>
      <c r="AW30" s="18" t="str">
        <f t="shared" ref="AW30:AW35" si="31">+IF(AV30="","",IF(AD30&lt;AF30,1,0)+IF(AG30&lt;AI30,1,0)+IF(AJ30&lt;AL30,1,0)+IF(AM30&lt;AO30,1,0)+IF(AP30&lt;AR30,1,0)+IF(AS30&lt;AU30,1,0))</f>
        <v/>
      </c>
      <c r="AX30" s="19" t="str">
        <f t="shared" ref="AX30:AX35" si="32">IF(AV30="","",SUM(AD30,AG30,AJ30,AM30,AP30,AS30))</f>
        <v/>
      </c>
      <c r="AY30" s="20" t="s">
        <v>15</v>
      </c>
      <c r="AZ30" s="21" t="str">
        <f t="shared" ref="AZ30:AZ35" si="33">IF(AV30="","",SUM(AF30,AI30,AL30,AO30,AR30,AU30))</f>
        <v/>
      </c>
      <c r="BA30" s="22" t="str">
        <f t="shared" ref="BA30:BA35" si="34">+IF(AV30="","",IF(COUNTIF(AV$30:AV$35,AV30)&gt;1,"",RANK(AV30,AV$30:AV$35)))</f>
        <v/>
      </c>
    </row>
    <row r="31" spans="1:61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95"/>
      <c r="I31" s="155" t="str">
        <f t="shared" si="12"/>
        <v/>
      </c>
      <c r="J31" s="181">
        <f t="shared" si="20"/>
        <v>0</v>
      </c>
      <c r="K31" s="95"/>
      <c r="L31" s="151" t="str">
        <f t="shared" si="14"/>
        <v/>
      </c>
      <c r="M31" s="71" t="s">
        <v>3</v>
      </c>
      <c r="N31" s="95"/>
      <c r="O31" s="151" t="str">
        <f t="shared" si="15"/>
        <v/>
      </c>
      <c r="P31" s="95"/>
      <c r="Q31" s="159" t="str">
        <f t="shared" si="16"/>
        <v/>
      </c>
      <c r="R31" s="242">
        <f t="shared" si="21"/>
        <v>0</v>
      </c>
      <c r="S31" s="95"/>
      <c r="T31" s="151" t="str">
        <f t="shared" si="17"/>
        <v/>
      </c>
      <c r="U31" s="71" t="s">
        <v>3</v>
      </c>
      <c r="V31" s="95"/>
      <c r="W31" s="151" t="str">
        <f t="shared" si="18"/>
        <v/>
      </c>
      <c r="X31" s="95"/>
      <c r="Y31" s="148" t="str">
        <f t="shared" si="19"/>
        <v/>
      </c>
      <c r="AB31" s="8" t="str">
        <f>+IF(COUNTIF($AA6:$AA12,5)=0,"5. Vorrunde A",VLOOKUP(5,$AA$6:$AB$12,2,FALSE))</f>
        <v>5. Vorrunde A</v>
      </c>
      <c r="AC31" s="5" t="str">
        <f>+IF(COUNTIF($AA6:$AA12,5)=0,"",VLOOKUP(5,$AA$6:$AC$12,3,FALSE))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31" t="str">
        <f t="shared" si="30"/>
        <v/>
      </c>
      <c r="AW31" s="32" t="str">
        <f t="shared" si="31"/>
        <v/>
      </c>
      <c r="AX31" s="33" t="str">
        <f t="shared" si="32"/>
        <v/>
      </c>
      <c r="AY31" s="34" t="s">
        <v>15</v>
      </c>
      <c r="AZ31" s="35" t="str">
        <f t="shared" si="33"/>
        <v/>
      </c>
      <c r="BA31" s="36" t="str">
        <f t="shared" si="34"/>
        <v/>
      </c>
    </row>
    <row r="32" spans="1:61" ht="21.2" customHeight="1" x14ac:dyDescent="0.25">
      <c r="A32" s="628" t="s">
        <v>8</v>
      </c>
      <c r="B32" s="184">
        <v>0.375</v>
      </c>
      <c r="C32" s="223"/>
      <c r="D32" s="153" t="str">
        <f>+IF(C32="",$BF$11,IF(COUNTIF($C$4:$C$10,C32)=1,VLOOKUP(C32,$C$4:$I$10,2,FALSE),IF(COUNTIF($S$4:$S$10,C32)=1,VLOOKUP(C32,$S$4:$Y$10,2,FALSE),"")))</f>
        <v>3. Vorrunde A</v>
      </c>
      <c r="E32" s="223" t="s">
        <v>3</v>
      </c>
      <c r="F32" s="223"/>
      <c r="G32" s="243" t="str">
        <f>+IF(F32="",$BF$13,IF(COUNTIF($C$4:$C$10,F32)=1,VLOOKUP(F32,$C$4:$I$10,2,FALSE),IF(COUNTIF($S$4:$S$10,F32)=1,VLOOKUP(F32,$S$4:$Y$10,2,FALSE),"")))</f>
        <v>2. Vorrunde B</v>
      </c>
      <c r="H32" s="223"/>
      <c r="I32" s="243" t="str">
        <f t="shared" si="12"/>
        <v/>
      </c>
      <c r="J32" s="244">
        <f>+B32</f>
        <v>0.375</v>
      </c>
      <c r="K32" s="223"/>
      <c r="L32" s="153" t="str">
        <f>+IF(K32="",$BF$15,IF(COUNTIF($C$4:$C$10,K32)=1,VLOOKUP(K32,$C$4:$I$10,2,FALSE),IF(COUNTIF($S$4:$S$10,K32)=1,VLOOKUP(K32,$S$4:$Y$10,2,FALSE),"")))</f>
        <v>2. Vorrunde A</v>
      </c>
      <c r="M32" s="223" t="s">
        <v>3</v>
      </c>
      <c r="N32" s="223"/>
      <c r="O32" s="243" t="str">
        <f>+IF(N32="",$BF$17,IF(COUNTIF($C$4:$C$10,N32)=1,VLOOKUP(N32,$C$4:$I$10,2,FALSE),IF(COUNTIF($S$4:$S$10,N32)=1,VLOOKUP(N32,$S$4:$Y$10,2,FALSE),"")))</f>
        <v>3. Vorrunde B</v>
      </c>
      <c r="P32" s="223"/>
      <c r="Q32" s="245"/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6.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5. Vorrunde B</v>
      </c>
      <c r="X32" s="122"/>
      <c r="Y32" s="177"/>
      <c r="AB32" s="9" t="str">
        <f>+IF(COUNTIF($AA6:$AA12,6)=0,"6. Vorrunde A",VLOOKUP(6,$AA$6:$AB$12,2,FALSE))</f>
        <v>6. Vorrunde A</v>
      </c>
      <c r="AC32" s="5" t="str">
        <f>+IF(COUNTIF($AA6:$AA12,6)=0,"",VLOOKUP(6,$AA$6:$AC$12,3,FALSE))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31" t="str">
        <f t="shared" si="30"/>
        <v/>
      </c>
      <c r="AW32" s="32" t="str">
        <f t="shared" si="31"/>
        <v/>
      </c>
      <c r="AX32" s="33" t="str">
        <f t="shared" si="32"/>
        <v/>
      </c>
      <c r="AY32" s="34" t="s">
        <v>15</v>
      </c>
      <c r="AZ32" s="35" t="str">
        <f t="shared" si="33"/>
        <v/>
      </c>
      <c r="BA32" s="36" t="str">
        <f t="shared" si="34"/>
        <v/>
      </c>
    </row>
    <row r="33" spans="1:53" ht="21.2" customHeight="1" x14ac:dyDescent="0.25">
      <c r="A33" s="611"/>
      <c r="B33" s="181"/>
      <c r="C33" s="94"/>
      <c r="D33" s="154" t="str">
        <f>+IF(C33="","",IF(COUNTIF($C$4:$C$10,C33)=1,VLOOKUP(C33,$C$4:$I$10,2,FALSE),IF(COUNTIF($S$4:$S$10,C33)=1,VLOOKUP(C33,$S$4:$Y$10,2,FALSE),"")))</f>
        <v/>
      </c>
      <c r="E33" s="94" t="s">
        <v>3</v>
      </c>
      <c r="F33" s="94"/>
      <c r="G33" s="154" t="str">
        <f t="shared" ref="G33:G42" si="35">+IF(F33="","",IF(COUNTIF($C$4:$C$10,F33)=1,VLOOKUP(F33,$C$4:$I$10,2,FALSE),IF(COUNTIF($S$4:$S$10,F33)=1,VLOOKUP(F33,$S$4:$Y$10,2,FALSE),"")))</f>
        <v/>
      </c>
      <c r="H33" s="94"/>
      <c r="I33" s="154" t="str">
        <f t="shared" si="12"/>
        <v/>
      </c>
      <c r="J33" s="181">
        <f>+B33</f>
        <v>0</v>
      </c>
      <c r="K33" s="94"/>
      <c r="L33" s="154" t="str">
        <f>+IF(K33="","",IF(COUNTIF($C$4:$C$10,K33)=1,VLOOKUP(K33,$C$4:$I$10,2,FALSE),IF(COUNTIF($S$4:$S$10,K33)=1,VLOOKUP(K33,$S$4:$Y$10,2,FALSE),"")))</f>
        <v/>
      </c>
      <c r="M33" s="94" t="s">
        <v>3</v>
      </c>
      <c r="N33" s="94"/>
      <c r="O33" s="154" t="str">
        <f t="shared" si="15"/>
        <v/>
      </c>
      <c r="P33" s="94"/>
      <c r="Q33" s="156"/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5.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4. Vorrunde B</v>
      </c>
      <c r="X33" s="106"/>
      <c r="Y33" s="178"/>
      <c r="AB33" s="9" t="str">
        <f>+IF(COUNTIF($AA16:$AA22,4)=0,"4. Vorrunde B",VLOOKUP(4,$AA$16:$AB$22,2,FALSE))</f>
        <v>4. Vorrunde B</v>
      </c>
      <c r="AC33" s="5" t="str">
        <f>+IF(COUNTIF($AA16:$AA22,4)=0,"",VLOOKUP(4,$AA$16:$AC$22,3,FALSE))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31" t="str">
        <f t="shared" si="30"/>
        <v/>
      </c>
      <c r="AW33" s="32" t="str">
        <f t="shared" si="31"/>
        <v/>
      </c>
      <c r="AX33" s="33" t="str">
        <f t="shared" si="32"/>
        <v/>
      </c>
      <c r="AY33" s="34" t="s">
        <v>15</v>
      </c>
      <c r="AZ33" s="35" t="str">
        <f t="shared" si="33"/>
        <v/>
      </c>
      <c r="BA33" s="36" t="str">
        <f t="shared" si="34"/>
        <v/>
      </c>
    </row>
    <row r="34" spans="1:53" ht="21.2" customHeight="1" x14ac:dyDescent="0.25">
      <c r="A34" s="611"/>
      <c r="B34" s="181">
        <v>0.41319444444444442</v>
      </c>
      <c r="C34" s="94"/>
      <c r="D34" s="154" t="str">
        <f>+IF(C34="",$BG$8,IF(COUNTIF($C$4:$C$10,C34)=1,VLOOKUP(C34,$C$4:$I$10,2,FALSE),IF(COUNTIF($S$4:$S$10,C34)=1,VLOOKUP(C34,$S$4:$Y$10,2,FALSE),"")))</f>
        <v>1. Vorrunde A</v>
      </c>
      <c r="E34" s="94" t="s">
        <v>3</v>
      </c>
      <c r="F34" s="94"/>
      <c r="G34" s="154" t="str">
        <f t="shared" si="35"/>
        <v/>
      </c>
      <c r="H34" s="94"/>
      <c r="I34" s="154" t="str">
        <f t="shared" si="12"/>
        <v/>
      </c>
      <c r="J34" s="181">
        <f t="shared" ref="J34:J42" si="36">+B34</f>
        <v>0.41319444444444442</v>
      </c>
      <c r="K34" s="94"/>
      <c r="L34" s="154" t="str">
        <f>+IF(K34="",$BG$20,IF(COUNTIF($C$4:$C$10,K34)=1,VLOOKUP(K34,$C$4:$I$10,2,FALSE),IF(COUNTIF($S$4:$S$10,K34)=1,VLOOKUP(K34,$S$4:$Y$10,2,FALSE),"")))</f>
        <v>1. Vorrunde B</v>
      </c>
      <c r="M34" s="94" t="s">
        <v>3</v>
      </c>
      <c r="N34" s="94"/>
      <c r="O34" s="154" t="str">
        <f t="shared" si="15"/>
        <v/>
      </c>
      <c r="P34" s="94"/>
      <c r="Q34" s="156"/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4.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6. Vorrunde B</v>
      </c>
      <c r="X34" s="106"/>
      <c r="Y34" s="178"/>
      <c r="AB34" s="9" t="str">
        <f>+IF(COUNTIF($AA16:$AA22,5)=0,"5. Vorrunde B",VLOOKUP(5,$AA$16:$AB$22,2,FALSE))</f>
        <v>5. Vorrunde B</v>
      </c>
      <c r="AC34" s="5" t="str">
        <f>+IF(COUNTIF($AA16:$AA22,5)=0,"",VLOOKUP(5,$AA$16:$AC$22,3,FALSE))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31" t="str">
        <f t="shared" si="30"/>
        <v/>
      </c>
      <c r="AW34" s="32" t="str">
        <f t="shared" si="31"/>
        <v/>
      </c>
      <c r="AX34" s="33" t="str">
        <f t="shared" si="32"/>
        <v/>
      </c>
      <c r="AY34" s="34" t="s">
        <v>15</v>
      </c>
      <c r="AZ34" s="35" t="str">
        <f t="shared" si="33"/>
        <v/>
      </c>
      <c r="BA34" s="36" t="str">
        <f t="shared" si="34"/>
        <v/>
      </c>
    </row>
    <row r="35" spans="1:53" ht="21.2" customHeight="1" thickBot="1" x14ac:dyDescent="0.3">
      <c r="A35" s="611"/>
      <c r="B35" s="181"/>
      <c r="C35" s="94"/>
      <c r="D35" s="154" t="str">
        <f>+IF(C35="","",IF(COUNTIF($C$4:$C$10,C35)=1,VLOOKUP(C35,$C$4:$I$10,2,FALSE),IF(COUNTIF($S$4:$S$10,C35)=1,VLOOKUP(C35,$S$4:$Y$10,2,FALSE),"")))</f>
        <v/>
      </c>
      <c r="E35" s="94" t="s">
        <v>3</v>
      </c>
      <c r="F35" s="94"/>
      <c r="G35" s="154" t="str">
        <f t="shared" si="35"/>
        <v/>
      </c>
      <c r="H35" s="94"/>
      <c r="I35" s="154" t="str">
        <f t="shared" si="12"/>
        <v/>
      </c>
      <c r="J35" s="181">
        <f t="shared" si="36"/>
        <v>0</v>
      </c>
      <c r="K35" s="94"/>
      <c r="L35" s="154" t="str">
        <f>+IF(K35="","",IF(COUNTIF($C$4:$C$10,K35)=1,VLOOKUP(K35,$C$4:$I$10,2,FALSE),IF(COUNTIF($S$4:$S$10,K35)=1,VLOOKUP(K35,$S$4:$Y$10,2,FALSE),"")))</f>
        <v/>
      </c>
      <c r="M35" s="94" t="s">
        <v>3</v>
      </c>
      <c r="N35" s="94"/>
      <c r="O35" s="154" t="str">
        <f t="shared" si="15"/>
        <v/>
      </c>
      <c r="P35" s="94"/>
      <c r="Q35" s="156"/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6.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4. Vorrunde B</v>
      </c>
      <c r="X35" s="106"/>
      <c r="Y35" s="178"/>
      <c r="AB35" s="225" t="str">
        <f>+IF(COUNTIF($AA16:$AA22,6)=0,"6. Vorrunde B",VLOOKUP(6,$AA$16:$AB$22,2,FALSE))</f>
        <v>6. Vorrunde B</v>
      </c>
      <c r="AC35" s="226" t="str">
        <f>+IF(COUNTIF($AA16:$AA22,6)=0,"",VLOOKUP(6,$AA$16:$AC$22,3,FALSE))</f>
        <v/>
      </c>
      <c r="AD35" s="227" t="str">
        <f>+IF(AU30="","",AU30)</f>
        <v/>
      </c>
      <c r="AE35" s="228" t="str">
        <f>+IF(AT30="","",AT30)</f>
        <v>:</v>
      </c>
      <c r="AF35" s="228" t="str">
        <f>+IF(AS30="","",AS30)</f>
        <v/>
      </c>
      <c r="AG35" s="229" t="str">
        <f>+IF(AU31="","",AU31)</f>
        <v/>
      </c>
      <c r="AH35" s="228" t="str">
        <f>+IF(AT31="","",AT31)</f>
        <v>:</v>
      </c>
      <c r="AI35" s="228" t="str">
        <f>+IF(AS31="","",AS31)</f>
        <v/>
      </c>
      <c r="AJ35" s="229" t="str">
        <f>+IF(AU32="","",AU32)</f>
        <v/>
      </c>
      <c r="AK35" s="228" t="str">
        <f>+IF(AT32="","",AT32)</f>
        <v>:</v>
      </c>
      <c r="AL35" s="230" t="str">
        <f>+IF(AS32="","",AS32)</f>
        <v/>
      </c>
      <c r="AM35" s="229" t="str">
        <f>+IF(AU33="","",AU33)</f>
        <v/>
      </c>
      <c r="AN35" s="228" t="str">
        <f>+IF(AT33="","",AT33)</f>
        <v>:</v>
      </c>
      <c r="AO35" s="230" t="str">
        <f>+IF(AS33="","",AS33)</f>
        <v/>
      </c>
      <c r="AP35" s="228" t="str">
        <f>+IF(AU34="","",AU34)</f>
        <v/>
      </c>
      <c r="AQ35" s="228" t="str">
        <f>+IF(AT34="","",AT34)</f>
        <v>:</v>
      </c>
      <c r="AR35" s="228" t="str">
        <f>+IF(AS34="","",AS34)</f>
        <v/>
      </c>
      <c r="AS35" s="231"/>
      <c r="AT35" s="232"/>
      <c r="AU35" s="233"/>
      <c r="AV35" s="234" t="str">
        <f t="shared" si="30"/>
        <v/>
      </c>
      <c r="AW35" s="235" t="str">
        <f t="shared" si="31"/>
        <v/>
      </c>
      <c r="AX35" s="229" t="str">
        <f t="shared" si="32"/>
        <v/>
      </c>
      <c r="AY35" s="228" t="s">
        <v>15</v>
      </c>
      <c r="AZ35" s="236" t="str">
        <f t="shared" si="33"/>
        <v/>
      </c>
      <c r="BA35" s="237" t="str">
        <f t="shared" si="34"/>
        <v/>
      </c>
    </row>
    <row r="36" spans="1:53" ht="21.2" customHeight="1" x14ac:dyDescent="0.25">
      <c r="A36" s="611"/>
      <c r="B36" s="181">
        <v>0.4513888888888889</v>
      </c>
      <c r="C36" s="94"/>
      <c r="D36" s="154" t="str">
        <f>+IF(C36="","Spiel um Platz 5",IF(COUNTIF($C$4:$C$10,C36)=1,VLOOKUP(C36,$C$4:$I$10,2,FALSE),IF(COUNTIF($S$4:$S$10,C36)=1,VLOOKUP(C36,$S$4:$Y$10,2,FALSE),"")))</f>
        <v>Spiel um Platz 5</v>
      </c>
      <c r="E36" s="94" t="s">
        <v>3</v>
      </c>
      <c r="F36" s="94"/>
      <c r="G36" s="154" t="str">
        <f t="shared" si="35"/>
        <v/>
      </c>
      <c r="H36" s="94"/>
      <c r="I36" s="154" t="str">
        <f t="shared" si="12"/>
        <v/>
      </c>
      <c r="J36" s="181">
        <f t="shared" si="36"/>
        <v>0.4513888888888889</v>
      </c>
      <c r="K36" s="94"/>
      <c r="L36" s="154" t="str">
        <f>+IF(K36="","Spiel um Platz 3",IF(COUNTIF($C$4:$C$10,K36)=1,VLOOKUP(K36,$C$4:$I$10,2,FALSE),IF(COUNTIF($S$4:$S$10,K36)=1,VLOOKUP(K36,$S$4:$Y$10,2,FALSE),"")))</f>
        <v>Spiel um Platz 3</v>
      </c>
      <c r="M36" s="94" t="s">
        <v>3</v>
      </c>
      <c r="N36" s="94"/>
      <c r="O36" s="154" t="str">
        <f t="shared" si="15"/>
        <v/>
      </c>
      <c r="P36" s="94"/>
      <c r="Q36" s="156"/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5.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6. Vorrunde B</v>
      </c>
      <c r="X36" s="106"/>
      <c r="Y36" s="178"/>
      <c r="AB36" s="246"/>
      <c r="AC36" s="247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0"/>
      <c r="AW36" s="240"/>
      <c r="AX36" s="240"/>
      <c r="AY36" s="240"/>
      <c r="AZ36" s="240"/>
      <c r="BA36" s="239"/>
    </row>
    <row r="37" spans="1:53" ht="21.2" customHeight="1" x14ac:dyDescent="0.25">
      <c r="A37" s="611"/>
      <c r="B37" s="181"/>
      <c r="C37" s="94"/>
      <c r="D37" s="154" t="str">
        <f>+IF(C37="","",IF(COUNTIF($C$4:$C$10,C37)=1,VLOOKUP(C37,$C$4:$I$10,2,FALSE),IF(COUNTIF($S$4:$S$10,C37)=1,VLOOKUP(C37,$S$4:$Y$10,2,FALSE),"")))</f>
        <v/>
      </c>
      <c r="E37" s="94" t="s">
        <v>3</v>
      </c>
      <c r="F37" s="94"/>
      <c r="G37" s="154" t="str">
        <f t="shared" si="35"/>
        <v/>
      </c>
      <c r="H37" s="94"/>
      <c r="I37" s="154" t="str">
        <f t="shared" si="12"/>
        <v/>
      </c>
      <c r="J37" s="181">
        <f t="shared" si="36"/>
        <v>0</v>
      </c>
      <c r="K37" s="94"/>
      <c r="L37" s="154" t="str">
        <f>+IF(K37="","",IF(COUNTIF($C$4:$C$10,K37)=1,VLOOKUP(K37,$C$4:$I$10,2,FALSE),IF(COUNTIF($S$4:$S$10,K37)=1,VLOOKUP(K37,$S$4:$Y$10,2,FALSE),"")))</f>
        <v/>
      </c>
      <c r="M37" s="94" t="s">
        <v>3</v>
      </c>
      <c r="N37" s="94"/>
      <c r="O37" s="154" t="str">
        <f t="shared" si="15"/>
        <v/>
      </c>
      <c r="P37" s="94"/>
      <c r="Q37" s="156"/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4.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5. Vorrunde B</v>
      </c>
      <c r="X37" s="106"/>
      <c r="Y37" s="178"/>
      <c r="AB37" s="144" t="s">
        <v>30</v>
      </c>
    </row>
    <row r="38" spans="1:53" ht="21.2" customHeight="1" x14ac:dyDescent="0.25">
      <c r="A38" s="611"/>
      <c r="B38" s="181">
        <v>0.4826388888888889</v>
      </c>
      <c r="C38" s="94"/>
      <c r="D38" s="154" t="str">
        <f>+IF(C38="","Spiel um Platz 1",IF(COUNTIF($C$4:$C$10,C38)=1,VLOOKUP(C38,$C$4:$I$10,2,FALSE),IF(COUNTIF($S$4:$S$10,C38)=1,VLOOKUP(C38,$S$4:$Y$10,2,FALSE),"")))</f>
        <v>Spiel um Platz 1</v>
      </c>
      <c r="E38" s="94" t="s">
        <v>3</v>
      </c>
      <c r="F38" s="94"/>
      <c r="G38" s="154" t="str">
        <f t="shared" si="35"/>
        <v/>
      </c>
      <c r="H38" s="94"/>
      <c r="I38" s="154" t="str">
        <f t="shared" si="12"/>
        <v/>
      </c>
      <c r="J38" s="181">
        <f t="shared" si="36"/>
        <v>0.4826388888888889</v>
      </c>
      <c r="K38" s="94"/>
      <c r="L38" s="154" t="str">
        <f>+IF(K38="","",IF(COUNTIF($C$4:$C$10,K38)=1,VLOOKUP(K38,$C$4:$I$10,2,FALSE),IF(COUNTIF($S$4:$S$10,K38)=1,VLOOKUP(K38,$S$4:$Y$10,2,FALSE),"")))</f>
        <v/>
      </c>
      <c r="M38" s="94" t="s">
        <v>3</v>
      </c>
      <c r="N38" s="94"/>
      <c r="O38" s="154" t="str">
        <f t="shared" si="15"/>
        <v/>
      </c>
      <c r="P38" s="94"/>
      <c r="Q38" s="156"/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6.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6. Vorrunde B</v>
      </c>
      <c r="X38" s="106"/>
      <c r="Y38" s="178"/>
      <c r="AB38" s="143" t="s">
        <v>369</v>
      </c>
    </row>
    <row r="39" spans="1:53" ht="21.2" customHeight="1" x14ac:dyDescent="0.25">
      <c r="A39" s="611"/>
      <c r="B39" s="181"/>
      <c r="C39" s="94"/>
      <c r="D39" s="154" t="str">
        <f>+IF(C39="","",IF(COUNTIF($C$4:$C$10,C39)=1,VLOOKUP(C39,$C$4:$I$10,2,FALSE),IF(COUNTIF($S$4:$S$10,C39)=1,VLOOKUP(C39,$S$4:$Y$10,2,FALSE),"")))</f>
        <v/>
      </c>
      <c r="E39" s="94" t="s">
        <v>3</v>
      </c>
      <c r="F39" s="94"/>
      <c r="G39" s="154" t="str">
        <f t="shared" si="35"/>
        <v/>
      </c>
      <c r="H39" s="94"/>
      <c r="I39" s="154" t="str">
        <f t="shared" si="12"/>
        <v/>
      </c>
      <c r="J39" s="181">
        <v>0.49652777777777773</v>
      </c>
      <c r="K39" s="94"/>
      <c r="L39" s="171" t="str">
        <f>+IF(K39="",$AB$30,IF(COUNTIF($C$4:$C$11,K39)=1,VLOOKUP(K39,$C$4:$I$11,2,FALSE),IF(COUNTIF($S$4:$S$11,K39)=1,VLOOKUP(K39,$S$4:$Y$11,2,FALSE),"")))</f>
        <v>4.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4. Vorrunde B</v>
      </c>
      <c r="P39" s="106"/>
      <c r="Q39" s="175"/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5.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5. Vorrunde B</v>
      </c>
      <c r="X39" s="106"/>
      <c r="Y39" s="178"/>
      <c r="AB39" s="143" t="s">
        <v>31</v>
      </c>
      <c r="AC39" s="1" t="s">
        <v>302</v>
      </c>
    </row>
    <row r="40" spans="1:53" ht="21.2" customHeight="1" x14ac:dyDescent="0.25">
      <c r="A40" s="611"/>
      <c r="B40" s="181">
        <v>0.51388888888888895</v>
      </c>
      <c r="C40" s="94"/>
      <c r="D40" s="154" t="str">
        <f>+IF(C40="","",IF(COUNTIF($C$4:$C$10,C40)=1,VLOOKUP(C40,$C$4:$I$10,2,FALSE),IF(COUNTIF($S$4:$S$10,C40)=1,VLOOKUP(C40,$S$4:$Y$10,2,FALSE),"")))</f>
        <v/>
      </c>
      <c r="E40" s="94" t="s">
        <v>3</v>
      </c>
      <c r="F40" s="94"/>
      <c r="G40" s="154" t="str">
        <f t="shared" si="35"/>
        <v/>
      </c>
      <c r="H40" s="94"/>
      <c r="I40" s="154" t="str">
        <f t="shared" si="12"/>
        <v/>
      </c>
      <c r="J40" s="128">
        <v>0.51388888888888895</v>
      </c>
      <c r="K40" s="94"/>
      <c r="L40" s="154" t="str">
        <f>+IF(K40="","",IF(COUNTIF($C$4:$C$10,K40)=1,VLOOKUP(K40,$C$4:$I$10,2,FALSE),IF(COUNTIF($S$4:$S$10,K40)=1,VLOOKUP(K40,$S$4:$Y$10,2,FALSE),"")))</f>
        <v/>
      </c>
      <c r="M40" s="94" t="s">
        <v>3</v>
      </c>
      <c r="N40" s="94"/>
      <c r="O40" s="154" t="str">
        <f t="shared" si="15"/>
        <v/>
      </c>
      <c r="P40" s="94"/>
      <c r="Q40" s="156"/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/>
      <c r="AB40" s="143" t="s">
        <v>300</v>
      </c>
      <c r="AC40" s="1" t="s">
        <v>380</v>
      </c>
    </row>
    <row r="41" spans="1:53" ht="21.2" customHeight="1" x14ac:dyDescent="0.25">
      <c r="A41" s="611"/>
      <c r="B41" s="181"/>
      <c r="C41" s="94"/>
      <c r="D41" s="154" t="str">
        <f>+IF(C41="","",IF(COUNTIF($C$4:$C$10,C41)=1,VLOOKUP(C41,$C$4:$I$10,2,FALSE),IF(COUNTIF($S$4:$S$10,C41)=1,VLOOKUP(C41,$S$4:$Y$10,2,FALSE),"")))</f>
        <v/>
      </c>
      <c r="E41" s="94" t="s">
        <v>3</v>
      </c>
      <c r="F41" s="94"/>
      <c r="G41" s="154" t="str">
        <f t="shared" si="35"/>
        <v/>
      </c>
      <c r="H41" s="94"/>
      <c r="I41" s="154" t="str">
        <f t="shared" si="12"/>
        <v/>
      </c>
      <c r="J41" s="181">
        <f t="shared" si="36"/>
        <v>0</v>
      </c>
      <c r="K41" s="94"/>
      <c r="L41" s="154" t="str">
        <f>+IF(K41="","",IF(COUNTIF($C$4:$C$10,K41)=1,VLOOKUP(K41,$C$4:$I$10,2,FALSE),IF(COUNTIF($S$4:$S$10,K41)=1,VLOOKUP(K41,$S$4:$Y$10,2,FALSE),"")))</f>
        <v/>
      </c>
      <c r="M41" s="94" t="s">
        <v>3</v>
      </c>
      <c r="N41" s="94"/>
      <c r="O41" s="154" t="str">
        <f t="shared" si="15"/>
        <v/>
      </c>
      <c r="P41" s="94"/>
      <c r="Q41" s="156"/>
      <c r="R41" s="128"/>
      <c r="S41" s="106"/>
      <c r="T41" s="171" t="str">
        <f>+IF(S41="","",IF(COUNTIF($C$4:$C$11,S41)=1,VLOOKUP(S41,$C$4:$I$11,2,FALSE),IF(COUNTIF($S$4:$S$11,S41)=1,VLOOKUP(S41,$S$4:$Y$11,2,FALSE),"")))</f>
        <v/>
      </c>
      <c r="U41" s="106" t="s">
        <v>3</v>
      </c>
      <c r="V41" s="106"/>
      <c r="W41" s="170" t="str">
        <f>+IF(V41="","",IF(COUNTIF($C$4:$C$11,V41)=1,VLOOKUP(V41,$C$4:$I$11,2,FALSE),IF(COUNTIF($S$4:$S$11,V41)=1,VLOOKUP(V41,$S$4:$Y$11,2,FALSE),"")))</f>
        <v/>
      </c>
      <c r="X41" s="106"/>
      <c r="Y41" s="178"/>
      <c r="AB41" s="143"/>
      <c r="AC41" s="1" t="s">
        <v>381</v>
      </c>
    </row>
    <row r="42" spans="1:53" ht="21.2" customHeight="1" thickBot="1" x14ac:dyDescent="0.3">
      <c r="A42" s="627"/>
      <c r="B42" s="180"/>
      <c r="C42" s="95"/>
      <c r="D42" s="155" t="str">
        <f>+IF(C42="","",IF(COUNTIF($C$4:$C$10,C42)=1,VLOOKUP(C42,$C$4:$I$10,2,FALSE),IF(COUNTIF($S$4:$S$10,C42)=1,VLOOKUP(C42,$S$4:$Y$10,2,FALSE),"")))</f>
        <v/>
      </c>
      <c r="E42" s="95" t="s">
        <v>3</v>
      </c>
      <c r="F42" s="95"/>
      <c r="G42" s="155" t="str">
        <f t="shared" si="35"/>
        <v/>
      </c>
      <c r="H42" s="95"/>
      <c r="I42" s="155" t="str">
        <f t="shared" si="12"/>
        <v/>
      </c>
      <c r="J42" s="180">
        <f t="shared" si="36"/>
        <v>0</v>
      </c>
      <c r="K42" s="95"/>
      <c r="L42" s="155" t="str">
        <f>+IF(K42="","",IF(COUNTIF($C$4:$C$10,K42)=1,VLOOKUP(K42,$C$4:$I$10,2,FALSE),IF(COUNTIF($S$4:$S$10,K42)=1,VLOOKUP(K42,$S$4:$Y$10,2,FALSE),"")))</f>
        <v/>
      </c>
      <c r="M42" s="95" t="s">
        <v>3</v>
      </c>
      <c r="N42" s="95"/>
      <c r="O42" s="155" t="str">
        <f t="shared" si="15"/>
        <v/>
      </c>
      <c r="P42" s="95"/>
      <c r="Q42" s="159"/>
      <c r="R42" s="95"/>
      <c r="S42" s="95"/>
      <c r="T42" s="155" t="str">
        <f>+IF(S42="","",IF(COUNTIF($C$4:$C$10,S42)=1,VLOOKUP(S42,$C$4:$I$10,2,FALSE),IF(COUNTIF($S$4:$S$10,S42)=1,VLOOKUP(S42,$S$4:$Y$10,2,FALSE),"")))</f>
        <v/>
      </c>
      <c r="U42" s="95" t="s">
        <v>3</v>
      </c>
      <c r="V42" s="95"/>
      <c r="W42" s="155" t="str">
        <f t="shared" si="18"/>
        <v/>
      </c>
      <c r="X42" s="95"/>
      <c r="Y42" s="148"/>
      <c r="AB42" s="143"/>
    </row>
    <row r="44" spans="1:53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</sheetData>
  <mergeCells count="71">
    <mergeCell ref="M10:N10"/>
    <mergeCell ref="A32:A42"/>
    <mergeCell ref="AX15:AZ15"/>
    <mergeCell ref="AB27:BA27"/>
    <mergeCell ref="AB29:AC29"/>
    <mergeCell ref="AD29:AF29"/>
    <mergeCell ref="AG29:AI29"/>
    <mergeCell ref="AJ29:AL29"/>
    <mergeCell ref="AM29:AO29"/>
    <mergeCell ref="AP29:AR29"/>
    <mergeCell ref="AS29:AU29"/>
    <mergeCell ref="AX29:AZ29"/>
    <mergeCell ref="AD15:AF15"/>
    <mergeCell ref="AG15:AI15"/>
    <mergeCell ref="AJ15:AL15"/>
    <mergeCell ref="AM15:AO15"/>
    <mergeCell ref="AS15:AU15"/>
    <mergeCell ref="A12:A13"/>
    <mergeCell ref="B12:I12"/>
    <mergeCell ref="J12:Q12"/>
    <mergeCell ref="R12:Y12"/>
    <mergeCell ref="A14:A31"/>
    <mergeCell ref="AB15:AC15"/>
    <mergeCell ref="AP15:AR15"/>
    <mergeCell ref="D9:F9"/>
    <mergeCell ref="G9:H9"/>
    <mergeCell ref="M9:N9"/>
    <mergeCell ref="T9:V9"/>
    <mergeCell ref="W9:X9"/>
    <mergeCell ref="W7:X7"/>
    <mergeCell ref="D8:F8"/>
    <mergeCell ref="G8:H8"/>
    <mergeCell ref="M8:N8"/>
    <mergeCell ref="T8:V8"/>
    <mergeCell ref="W8:X8"/>
    <mergeCell ref="D7:F7"/>
    <mergeCell ref="G7:H7"/>
    <mergeCell ref="M7:N7"/>
    <mergeCell ref="T7:V7"/>
    <mergeCell ref="AS5:AU5"/>
    <mergeCell ref="AX5:AZ5"/>
    <mergeCell ref="D6:F6"/>
    <mergeCell ref="G6:H6"/>
    <mergeCell ref="M6:N6"/>
    <mergeCell ref="T6:V6"/>
    <mergeCell ref="W6:X6"/>
    <mergeCell ref="AB5:AC5"/>
    <mergeCell ref="AD5:AF5"/>
    <mergeCell ref="AG5:AI5"/>
    <mergeCell ref="AJ5:AL5"/>
    <mergeCell ref="AM5:AO5"/>
    <mergeCell ref="AP5:AR5"/>
    <mergeCell ref="D5:F5"/>
    <mergeCell ref="G5:H5"/>
    <mergeCell ref="M5:N5"/>
    <mergeCell ref="T5:V5"/>
    <mergeCell ref="W5:X5"/>
    <mergeCell ref="A1:Y1"/>
    <mergeCell ref="AB1:BI1"/>
    <mergeCell ref="D3:F3"/>
    <mergeCell ref="G3:H3"/>
    <mergeCell ref="M3:O3"/>
    <mergeCell ref="T3:V3"/>
    <mergeCell ref="W3:X3"/>
    <mergeCell ref="AB3:BA3"/>
    <mergeCell ref="BC3:BI3"/>
    <mergeCell ref="D4:F4"/>
    <mergeCell ref="G4:H4"/>
    <mergeCell ref="M4:N4"/>
    <mergeCell ref="T4:V4"/>
    <mergeCell ref="W4:X4"/>
  </mergeCells>
  <conditionalFormatting sqref="O4:O10">
    <cfRule type="cellIs" dxfId="4444" priority="217" operator="equal">
      <formula>0</formula>
    </cfRule>
  </conditionalFormatting>
  <conditionalFormatting sqref="C33 E33:K33 M33:Q33 C34:I34 C35 E35:I35 M35:Q35 C36:I36 C37 E37:I37 M37:Q37 C14:Y31 C32:Q32 C38:I42 K38:Q38 K37 K42:Y42 K36:Q36 K35 K34:Q34 J34:J42 K40:Q41 K39">
    <cfRule type="expression" dxfId="4443" priority="209">
      <formula>AND(OR(C14=$M$10,C14=$O$10),AND(NOT(ISBLANK($M$10)),NOT(ISBLANK(C14)),NOT(C14=0)))</formula>
    </cfRule>
    <cfRule type="expression" dxfId="4442" priority="210">
      <formula>AND(OR(C14=$M$9,C14=$O$9),AND(NOT(ISBLANK($M$9)),NOT(ISBLANK(C14)),NOT(C14=0)))</formula>
    </cfRule>
    <cfRule type="expression" dxfId="4441" priority="211">
      <formula>AND(OR(C14=$M$8,C14=$O$8),AND(NOT(ISBLANK($M$8)),NOT(ISBLANK(C14)),NOT(C14=0)))</formula>
    </cfRule>
    <cfRule type="expression" dxfId="4440" priority="212">
      <formula>AND(OR(C14=$M$7,C14=$O$7),AND(NOT(ISBLANK($M$7)),NOT(ISBLANK(C14)),NOT(C14=0)))</formula>
    </cfRule>
    <cfRule type="expression" dxfId="4439" priority="213">
      <formula>AND(OR(C14=$M$6,C14=$O$6),AND(NOT(ISBLANK($M$6)),NOT(ISBLANK(C14)),NOT(C14=0)))</formula>
    </cfRule>
    <cfRule type="expression" dxfId="4438" priority="214">
      <formula>AND(OR(C14=$M$5,C14=$O$5),AND(NOT(ISBLANK($M$5)),NOT(ISBLANK(C14)),NOT(C14=0)))</formula>
    </cfRule>
    <cfRule type="expression" dxfId="4437" priority="215">
      <formula>AND(OR(C14=$M$4,C14=$O$4),AND(NOT(ISBLANK($M$4)),NOT(ISBLANK(C14)),NOT(C14=0)))</formula>
    </cfRule>
    <cfRule type="cellIs" dxfId="4436" priority="216" operator="equal">
      <formula>0</formula>
    </cfRule>
  </conditionalFormatting>
  <conditionalFormatting sqref="D33">
    <cfRule type="expression" dxfId="4435" priority="201">
      <formula>AND(OR(D33=$M$10,D33=$O$10),AND(NOT(ISBLANK($M$10)),NOT(ISBLANK(D33)),NOT(D33=0)))</formula>
    </cfRule>
    <cfRule type="expression" dxfId="4434" priority="202">
      <formula>AND(OR(D33=$M$9,D33=$O$9),AND(NOT(ISBLANK($M$9)),NOT(ISBLANK(D33)),NOT(D33=0)))</formula>
    </cfRule>
    <cfRule type="expression" dxfId="4433" priority="203">
      <formula>AND(OR(D33=$M$8,D33=$O$8),AND(NOT(ISBLANK($M$8)),NOT(ISBLANK(D33)),NOT(D33=0)))</formula>
    </cfRule>
    <cfRule type="expression" dxfId="4432" priority="204">
      <formula>AND(OR(D33=$M$7,D33=$O$7),AND(NOT(ISBLANK($M$7)),NOT(ISBLANK(D33)),NOT(D33=0)))</formula>
    </cfRule>
    <cfRule type="expression" dxfId="4431" priority="205">
      <formula>AND(OR(D33=$M$6,D33=$O$6),AND(NOT(ISBLANK($M$6)),NOT(ISBLANK(D33)),NOT(D33=0)))</formula>
    </cfRule>
    <cfRule type="expression" dxfId="4430" priority="206">
      <formula>AND(OR(D33=$M$5,D33=$O$5),AND(NOT(ISBLANK($M$5)),NOT(ISBLANK(D33)),NOT(D33=0)))</formula>
    </cfRule>
    <cfRule type="expression" dxfId="4429" priority="207">
      <formula>AND(OR(D33=$M$4,D33=$O$4),AND(NOT(ISBLANK($M$4)),NOT(ISBLANK(D33)),NOT(D33=0)))</formula>
    </cfRule>
    <cfRule type="cellIs" dxfId="4428" priority="208" operator="equal">
      <formula>0</formula>
    </cfRule>
  </conditionalFormatting>
  <conditionalFormatting sqref="L33">
    <cfRule type="expression" dxfId="4427" priority="193">
      <formula>AND(OR(L33=$M$10,L33=$O$10),AND(NOT(ISBLANK($M$10)),NOT(ISBLANK(L33)),NOT(L33=0)))</formula>
    </cfRule>
    <cfRule type="expression" dxfId="4426" priority="194">
      <formula>AND(OR(L33=$M$9,L33=$O$9),AND(NOT(ISBLANK($M$9)),NOT(ISBLANK(L33)),NOT(L33=0)))</formula>
    </cfRule>
    <cfRule type="expression" dxfId="4425" priority="195">
      <formula>AND(OR(L33=$M$8,L33=$O$8),AND(NOT(ISBLANK($M$8)),NOT(ISBLANK(L33)),NOT(L33=0)))</formula>
    </cfRule>
    <cfRule type="expression" dxfId="4424" priority="196">
      <formula>AND(OR(L33=$M$7,L33=$O$7),AND(NOT(ISBLANK($M$7)),NOT(ISBLANK(L33)),NOT(L33=0)))</formula>
    </cfRule>
    <cfRule type="expression" dxfId="4423" priority="197">
      <formula>AND(OR(L33=$M$6,L33=$O$6),AND(NOT(ISBLANK($M$6)),NOT(ISBLANK(L33)),NOT(L33=0)))</formula>
    </cfRule>
    <cfRule type="expression" dxfId="4422" priority="198">
      <formula>AND(OR(L33=$M$5,L33=$O$5),AND(NOT(ISBLANK($M$5)),NOT(ISBLANK(L33)),NOT(L33=0)))</formula>
    </cfRule>
    <cfRule type="expression" dxfId="4421" priority="199">
      <formula>AND(OR(L33=$M$4,L33=$O$4),AND(NOT(ISBLANK($M$4)),NOT(ISBLANK(L33)),NOT(L33=0)))</formula>
    </cfRule>
    <cfRule type="cellIs" dxfId="4420" priority="200" operator="equal">
      <formula>0</formula>
    </cfRule>
  </conditionalFormatting>
  <conditionalFormatting sqref="T38:T41">
    <cfRule type="expression" dxfId="4419" priority="73">
      <formula>AND(OR(T38=$M$10,T38=$O$10),AND(NOT(ISBLANK($M$10)),NOT(ISBLANK(T38)),NOT(T38=0)))</formula>
    </cfRule>
    <cfRule type="expression" dxfId="4418" priority="74">
      <formula>AND(OR(T38=$M$9,T38=$O$9),AND(NOT(ISBLANK($M$9)),NOT(ISBLANK(T38)),NOT(T38=0)))</formula>
    </cfRule>
    <cfRule type="expression" dxfId="4417" priority="75">
      <formula>AND(OR(T38=$M$8,T38=$O$8),AND(NOT(ISBLANK($M$8)),NOT(ISBLANK(T38)),NOT(T38=0)))</formula>
    </cfRule>
    <cfRule type="expression" dxfId="4416" priority="76">
      <formula>AND(OR(T38=$M$7,T38=$O$7),AND(NOT(ISBLANK($M$7)),NOT(ISBLANK(T38)),NOT(T38=0)))</formula>
    </cfRule>
    <cfRule type="expression" dxfId="4415" priority="77">
      <formula>AND(OR(T38=$M$6,T38=$O$6),AND(NOT(ISBLANK($M$6)),NOT(ISBLANK(T38)),NOT(T38=0)))</formula>
    </cfRule>
    <cfRule type="expression" dxfId="4414" priority="78">
      <formula>AND(OR(T38=$M$5,T38=$O$5),AND(NOT(ISBLANK($M$5)),NOT(ISBLANK(T38)),NOT(T38=0)))</formula>
    </cfRule>
    <cfRule type="expression" dxfId="4413" priority="79">
      <formula>AND(OR(T38=$M$4,T38=$O$4),AND(NOT(ISBLANK($M$4)),NOT(ISBLANK(T38)),NOT(T38=0)))</formula>
    </cfRule>
    <cfRule type="cellIs" dxfId="4412" priority="80" operator="equal">
      <formula>0</formula>
    </cfRule>
  </conditionalFormatting>
  <conditionalFormatting sqref="D35">
    <cfRule type="expression" dxfId="4411" priority="185">
      <formula>AND(OR(D35=$M$10,D35=$O$10),AND(NOT(ISBLANK($M$10)),NOT(ISBLANK(D35)),NOT(D35=0)))</formula>
    </cfRule>
    <cfRule type="expression" dxfId="4410" priority="186">
      <formula>AND(OR(D35=$M$9,D35=$O$9),AND(NOT(ISBLANK($M$9)),NOT(ISBLANK(D35)),NOT(D35=0)))</formula>
    </cfRule>
    <cfRule type="expression" dxfId="4409" priority="187">
      <formula>AND(OR(D35=$M$8,D35=$O$8),AND(NOT(ISBLANK($M$8)),NOT(ISBLANK(D35)),NOT(D35=0)))</formula>
    </cfRule>
    <cfRule type="expression" dxfId="4408" priority="188">
      <formula>AND(OR(D35=$M$7,D35=$O$7),AND(NOT(ISBLANK($M$7)),NOT(ISBLANK(D35)),NOT(D35=0)))</formula>
    </cfRule>
    <cfRule type="expression" dxfId="4407" priority="189">
      <formula>AND(OR(D35=$M$6,D35=$O$6),AND(NOT(ISBLANK($M$6)),NOT(ISBLANK(D35)),NOT(D35=0)))</formula>
    </cfRule>
    <cfRule type="expression" dxfId="4406" priority="190">
      <formula>AND(OR(D35=$M$5,D35=$O$5),AND(NOT(ISBLANK($M$5)),NOT(ISBLANK(D35)),NOT(D35=0)))</formula>
    </cfRule>
    <cfRule type="expression" dxfId="4405" priority="191">
      <formula>AND(OR(D35=$M$4,D35=$O$4),AND(NOT(ISBLANK($M$4)),NOT(ISBLANK(D35)),NOT(D35=0)))</formula>
    </cfRule>
    <cfRule type="cellIs" dxfId="4404" priority="192" operator="equal">
      <formula>0</formula>
    </cfRule>
  </conditionalFormatting>
  <conditionalFormatting sqref="L35">
    <cfRule type="expression" dxfId="4403" priority="177">
      <formula>AND(OR(L35=$M$10,L35=$O$10),AND(NOT(ISBLANK($M$10)),NOT(ISBLANK(L35)),NOT(L35=0)))</formula>
    </cfRule>
    <cfRule type="expression" dxfId="4402" priority="178">
      <formula>AND(OR(L35=$M$9,L35=$O$9),AND(NOT(ISBLANK($M$9)),NOT(ISBLANK(L35)),NOT(L35=0)))</formula>
    </cfRule>
    <cfRule type="expression" dxfId="4401" priority="179">
      <formula>AND(OR(L35=$M$8,L35=$O$8),AND(NOT(ISBLANK($M$8)),NOT(ISBLANK(L35)),NOT(L35=0)))</formula>
    </cfRule>
    <cfRule type="expression" dxfId="4400" priority="180">
      <formula>AND(OR(L35=$M$7,L35=$O$7),AND(NOT(ISBLANK($M$7)),NOT(ISBLANK(L35)),NOT(L35=0)))</formula>
    </cfRule>
    <cfRule type="expression" dxfId="4399" priority="181">
      <formula>AND(OR(L35=$M$6,L35=$O$6),AND(NOT(ISBLANK($M$6)),NOT(ISBLANK(L35)),NOT(L35=0)))</formula>
    </cfRule>
    <cfRule type="expression" dxfId="4398" priority="182">
      <formula>AND(OR(L35=$M$5,L35=$O$5),AND(NOT(ISBLANK($M$5)),NOT(ISBLANK(L35)),NOT(L35=0)))</formula>
    </cfRule>
    <cfRule type="expression" dxfId="4397" priority="183">
      <formula>AND(OR(L35=$M$4,L35=$O$4),AND(NOT(ISBLANK($M$4)),NOT(ISBLANK(L35)),NOT(L35=0)))</formula>
    </cfRule>
    <cfRule type="cellIs" dxfId="4396" priority="184" operator="equal">
      <formula>0</formula>
    </cfRule>
  </conditionalFormatting>
  <conditionalFormatting sqref="W37">
    <cfRule type="expression" dxfId="4395" priority="49">
      <formula>AND(OR(W37=$M$10,W37=$O$10),AND(NOT(ISBLANK($M$10)),NOT(ISBLANK(W37)),NOT(W37=0)))</formula>
    </cfRule>
    <cfRule type="expression" dxfId="4394" priority="50">
      <formula>AND(OR(W37=$M$9,W37=$O$9),AND(NOT(ISBLANK($M$9)),NOT(ISBLANK(W37)),NOT(W37=0)))</formula>
    </cfRule>
    <cfRule type="expression" dxfId="4393" priority="51">
      <formula>AND(OR(W37=$M$8,W37=$O$8),AND(NOT(ISBLANK($M$8)),NOT(ISBLANK(W37)),NOT(W37=0)))</formula>
    </cfRule>
    <cfRule type="expression" dxfId="4392" priority="52">
      <formula>AND(OR(W37=$M$7,W37=$O$7),AND(NOT(ISBLANK($M$7)),NOT(ISBLANK(W37)),NOT(W37=0)))</formula>
    </cfRule>
    <cfRule type="expression" dxfId="4391" priority="53">
      <formula>AND(OR(W37=$M$6,W37=$O$6),AND(NOT(ISBLANK($M$6)),NOT(ISBLANK(W37)),NOT(W37=0)))</formula>
    </cfRule>
    <cfRule type="expression" dxfId="4390" priority="54">
      <formula>AND(OR(W37=$M$5,W37=$O$5),AND(NOT(ISBLANK($M$5)),NOT(ISBLANK(W37)),NOT(W37=0)))</formula>
    </cfRule>
    <cfRule type="expression" dxfId="4389" priority="55">
      <formula>AND(OR(W37=$M$4,W37=$O$4),AND(NOT(ISBLANK($M$4)),NOT(ISBLANK(W37)),NOT(W37=0)))</formula>
    </cfRule>
    <cfRule type="cellIs" dxfId="4388" priority="56" operator="equal">
      <formula>0</formula>
    </cfRule>
  </conditionalFormatting>
  <conditionalFormatting sqref="D44">
    <cfRule type="expression" dxfId="4387" priority="169">
      <formula>AND(OR(D44=$M$10,D44=$O$10),AND(NOT(ISBLANK($M$10)),NOT(ISBLANK(D44)),NOT(D44=0)))</formula>
    </cfRule>
    <cfRule type="expression" dxfId="4386" priority="170">
      <formula>AND(OR(D44=$M$9,D44=$O$9),AND(NOT(ISBLANK($M$9)),NOT(ISBLANK(D44)),NOT(D44=0)))</formula>
    </cfRule>
    <cfRule type="expression" dxfId="4385" priority="171">
      <formula>AND(OR(D44=$M$8,D44=$O$8),AND(NOT(ISBLANK($M$8)),NOT(ISBLANK(D44)),NOT(D44=0)))</formula>
    </cfRule>
    <cfRule type="expression" dxfId="4384" priority="172">
      <formula>AND(OR(D44=$M$7,D44=$O$7),AND(NOT(ISBLANK($M$7)),NOT(ISBLANK(D44)),NOT(D44=0)))</formula>
    </cfRule>
    <cfRule type="expression" dxfId="4383" priority="173">
      <formula>AND(OR(D44=$M$6,D44=$O$6),AND(NOT(ISBLANK($M$6)),NOT(ISBLANK(D44)),NOT(D44=0)))</formula>
    </cfRule>
    <cfRule type="expression" dxfId="4382" priority="174">
      <formula>AND(OR(D44=$M$5,D44=$O$5),AND(NOT(ISBLANK($M$5)),NOT(ISBLANK(D44)),NOT(D44=0)))</formula>
    </cfRule>
    <cfRule type="expression" dxfId="4381" priority="175">
      <formula>AND(OR(D44=$M$4,D44=$O$4),AND(NOT(ISBLANK($M$4)),NOT(ISBLANK(D44)),NOT(D44=0)))</formula>
    </cfRule>
    <cfRule type="cellIs" dxfId="4380" priority="176" operator="equal">
      <formula>0</formula>
    </cfRule>
  </conditionalFormatting>
  <conditionalFormatting sqref="L44">
    <cfRule type="expression" dxfId="4379" priority="161">
      <formula>AND(OR(L44=$M$10,L44=$O$10),AND(NOT(ISBLANK($M$10)),NOT(ISBLANK(L44)),NOT(L44=0)))</formula>
    </cfRule>
    <cfRule type="expression" dxfId="4378" priority="162">
      <formula>AND(OR(L44=$M$9,L44=$O$9),AND(NOT(ISBLANK($M$9)),NOT(ISBLANK(L44)),NOT(L44=0)))</formula>
    </cfRule>
    <cfRule type="expression" dxfId="4377" priority="163">
      <formula>AND(OR(L44=$M$8,L44=$O$8),AND(NOT(ISBLANK($M$8)),NOT(ISBLANK(L44)),NOT(L44=0)))</formula>
    </cfRule>
    <cfRule type="expression" dxfId="4376" priority="164">
      <formula>AND(OR(L44=$M$7,L44=$O$7),AND(NOT(ISBLANK($M$7)),NOT(ISBLANK(L44)),NOT(L44=0)))</formula>
    </cfRule>
    <cfRule type="expression" dxfId="4375" priority="165">
      <formula>AND(OR(L44=$M$6,L44=$O$6),AND(NOT(ISBLANK($M$6)),NOT(ISBLANK(L44)),NOT(L44=0)))</formula>
    </cfRule>
    <cfRule type="expression" dxfId="4374" priority="166">
      <formula>AND(OR(L44=$M$5,L44=$O$5),AND(NOT(ISBLANK($M$5)),NOT(ISBLANK(L44)),NOT(L44=0)))</formula>
    </cfRule>
    <cfRule type="expression" dxfId="4373" priority="167">
      <formula>AND(OR(L44=$M$4,L44=$O$4),AND(NOT(ISBLANK($M$4)),NOT(ISBLANK(L44)),NOT(L44=0)))</formula>
    </cfRule>
    <cfRule type="cellIs" dxfId="4372" priority="168" operator="equal">
      <formula>0</formula>
    </cfRule>
  </conditionalFormatting>
  <conditionalFormatting sqref="T44">
    <cfRule type="expression" dxfId="4371" priority="153">
      <formula>AND(OR(T44=$M$10,T44=$O$10),AND(NOT(ISBLANK($M$10)),NOT(ISBLANK(T44)),NOT(T44=0)))</formula>
    </cfRule>
    <cfRule type="expression" dxfId="4370" priority="154">
      <formula>AND(OR(T44=$M$9,T44=$O$9),AND(NOT(ISBLANK($M$9)),NOT(ISBLANK(T44)),NOT(T44=0)))</formula>
    </cfRule>
    <cfRule type="expression" dxfId="4369" priority="155">
      <formula>AND(OR(T44=$M$8,T44=$O$8),AND(NOT(ISBLANK($M$8)),NOT(ISBLANK(T44)),NOT(T44=0)))</formula>
    </cfRule>
    <cfRule type="expression" dxfId="4368" priority="156">
      <formula>AND(OR(T44=$M$7,T44=$O$7),AND(NOT(ISBLANK($M$7)),NOT(ISBLANK(T44)),NOT(T44=0)))</formula>
    </cfRule>
    <cfRule type="expression" dxfId="4367" priority="157">
      <formula>AND(OR(T44=$M$6,T44=$O$6),AND(NOT(ISBLANK($M$6)),NOT(ISBLANK(T44)),NOT(T44=0)))</formula>
    </cfRule>
    <cfRule type="expression" dxfId="4366" priority="158">
      <formula>AND(OR(T44=$M$5,T44=$O$5),AND(NOT(ISBLANK($M$5)),NOT(ISBLANK(T44)),NOT(T44=0)))</formula>
    </cfRule>
    <cfRule type="expression" dxfId="4365" priority="159">
      <formula>AND(OR(T44=$M$4,T44=$O$4),AND(NOT(ISBLANK($M$4)),NOT(ISBLANK(T44)),NOT(T44=0)))</formula>
    </cfRule>
    <cfRule type="cellIs" dxfId="4364" priority="160" operator="equal">
      <formula>0</formula>
    </cfRule>
  </conditionalFormatting>
  <conditionalFormatting sqref="D37">
    <cfRule type="expression" dxfId="4363" priority="145">
      <formula>AND(OR(D37=$M$10,D37=$O$10),AND(NOT(ISBLANK($M$10)),NOT(ISBLANK(D37)),NOT(D37=0)))</formula>
    </cfRule>
    <cfRule type="expression" dxfId="4362" priority="146">
      <formula>AND(OR(D37=$M$9,D37=$O$9),AND(NOT(ISBLANK($M$9)),NOT(ISBLANK(D37)),NOT(D37=0)))</formula>
    </cfRule>
    <cfRule type="expression" dxfId="4361" priority="147">
      <formula>AND(OR(D37=$M$8,D37=$O$8),AND(NOT(ISBLANK($M$8)),NOT(ISBLANK(D37)),NOT(D37=0)))</formula>
    </cfRule>
    <cfRule type="expression" dxfId="4360" priority="148">
      <formula>AND(OR(D37=$M$7,D37=$O$7),AND(NOT(ISBLANK($M$7)),NOT(ISBLANK(D37)),NOT(D37=0)))</formula>
    </cfRule>
    <cfRule type="expression" dxfId="4359" priority="149">
      <formula>AND(OR(D37=$M$6,D37=$O$6),AND(NOT(ISBLANK($M$6)),NOT(ISBLANK(D37)),NOT(D37=0)))</formula>
    </cfRule>
    <cfRule type="expression" dxfId="4358" priority="150">
      <formula>AND(OR(D37=$M$5,D37=$O$5),AND(NOT(ISBLANK($M$5)),NOT(ISBLANK(D37)),NOT(D37=0)))</formula>
    </cfRule>
    <cfRule type="expression" dxfId="4357" priority="151">
      <formula>AND(OR(D37=$M$4,D37=$O$4),AND(NOT(ISBLANK($M$4)),NOT(ISBLANK(D37)),NOT(D37=0)))</formula>
    </cfRule>
    <cfRule type="cellIs" dxfId="4356" priority="152" operator="equal">
      <formula>0</formula>
    </cfRule>
  </conditionalFormatting>
  <conditionalFormatting sqref="L37">
    <cfRule type="expression" dxfId="4355" priority="137">
      <formula>AND(OR(L37=$M$10,L37=$O$10),AND(NOT(ISBLANK($M$10)),NOT(ISBLANK(L37)),NOT(L37=0)))</formula>
    </cfRule>
    <cfRule type="expression" dxfId="4354" priority="138">
      <formula>AND(OR(L37=$M$9,L37=$O$9),AND(NOT(ISBLANK($M$9)),NOT(ISBLANK(L37)),NOT(L37=0)))</formula>
    </cfRule>
    <cfRule type="expression" dxfId="4353" priority="139">
      <formula>AND(OR(L37=$M$8,L37=$O$8),AND(NOT(ISBLANK($M$8)),NOT(ISBLANK(L37)),NOT(L37=0)))</formula>
    </cfRule>
    <cfRule type="expression" dxfId="4352" priority="140">
      <formula>AND(OR(L37=$M$7,L37=$O$7),AND(NOT(ISBLANK($M$7)),NOT(ISBLANK(L37)),NOT(L37=0)))</formula>
    </cfRule>
    <cfRule type="expression" dxfId="4351" priority="141">
      <formula>AND(OR(L37=$M$6,L37=$O$6),AND(NOT(ISBLANK($M$6)),NOT(ISBLANK(L37)),NOT(L37=0)))</formula>
    </cfRule>
    <cfRule type="expression" dxfId="4350" priority="142">
      <formula>AND(OR(L37=$M$5,L37=$O$5),AND(NOT(ISBLANK($M$5)),NOT(ISBLANK(L37)),NOT(L37=0)))</formula>
    </cfRule>
    <cfRule type="expression" dxfId="4349" priority="143">
      <formula>AND(OR(L37=$M$4,L37=$O$4),AND(NOT(ISBLANK($M$4)),NOT(ISBLANK(L37)),NOT(L37=0)))</formula>
    </cfRule>
    <cfRule type="cellIs" dxfId="4348" priority="144" operator="equal">
      <formula>0</formula>
    </cfRule>
  </conditionalFormatting>
  <conditionalFormatting sqref="O39">
    <cfRule type="expression" dxfId="4347" priority="1">
      <formula>AND(OR(O39=$M$10,O39=$O$10),AND(NOT(ISBLANK($M$10)),NOT(ISBLANK(O39)),NOT(O39=0)))</formula>
    </cfRule>
    <cfRule type="expression" dxfId="4346" priority="2">
      <formula>AND(OR(O39=$M$9,O39=$O$9),AND(NOT(ISBLANK($M$9)),NOT(ISBLANK(O39)),NOT(O39=0)))</formula>
    </cfRule>
    <cfRule type="expression" dxfId="4345" priority="3">
      <formula>AND(OR(O39=$M$8,O39=$O$8),AND(NOT(ISBLANK($M$8)),NOT(ISBLANK(O39)),NOT(O39=0)))</formula>
    </cfRule>
    <cfRule type="expression" dxfId="4344" priority="4">
      <formula>AND(OR(O39=$M$7,O39=$O$7),AND(NOT(ISBLANK($M$7)),NOT(ISBLANK(O39)),NOT(O39=0)))</formula>
    </cfRule>
    <cfRule type="expression" dxfId="4343" priority="5">
      <formula>AND(OR(O39=$M$6,O39=$O$6),AND(NOT(ISBLANK($M$6)),NOT(ISBLANK(O39)),NOT(O39=0)))</formula>
    </cfRule>
    <cfRule type="expression" dxfId="4342" priority="6">
      <formula>AND(OR(O39=$M$5,O39=$O$5),AND(NOT(ISBLANK($M$5)),NOT(ISBLANK(O39)),NOT(O39=0)))</formula>
    </cfRule>
    <cfRule type="expression" dxfId="4341" priority="7">
      <formula>AND(OR(O39=$M$4,O39=$O$4),AND(NOT(ISBLANK($M$4)),NOT(ISBLANK(O39)),NOT(O39=0)))</formula>
    </cfRule>
    <cfRule type="cellIs" dxfId="4340" priority="8" operator="equal">
      <formula>0</formula>
    </cfRule>
  </conditionalFormatting>
  <conditionalFormatting sqref="R32:S41 U41:V41 X41:Y41">
    <cfRule type="expression" dxfId="4339" priority="129">
      <formula>AND(OR(R32=$M$10,R32=$O$10),AND(NOT(ISBLANK($M$10)),NOT(ISBLANK(R32)),NOT(R32=0)))</formula>
    </cfRule>
    <cfRule type="expression" dxfId="4338" priority="130">
      <formula>AND(OR(R32=$M$9,R32=$O$9),AND(NOT(ISBLANK($M$9)),NOT(ISBLANK(R32)),NOT(R32=0)))</formula>
    </cfRule>
    <cfRule type="expression" dxfId="4337" priority="131">
      <formula>AND(OR(R32=$M$8,R32=$O$8),AND(NOT(ISBLANK($M$8)),NOT(ISBLANK(R32)),NOT(R32=0)))</formula>
    </cfRule>
    <cfRule type="expression" dxfId="4336" priority="132">
      <formula>AND(OR(R32=$M$7,R32=$O$7),AND(NOT(ISBLANK($M$7)),NOT(ISBLANK(R32)),NOT(R32=0)))</formula>
    </cfRule>
    <cfRule type="expression" dxfId="4335" priority="133">
      <formula>AND(OR(R32=$M$6,R32=$O$6),AND(NOT(ISBLANK($M$6)),NOT(ISBLANK(R32)),NOT(R32=0)))</formula>
    </cfRule>
    <cfRule type="expression" dxfId="4334" priority="134">
      <formula>AND(OR(R32=$M$5,R32=$O$5),AND(NOT(ISBLANK($M$5)),NOT(ISBLANK(R32)),NOT(R32=0)))</formula>
    </cfRule>
    <cfRule type="expression" dxfId="4333" priority="135">
      <formula>AND(OR(R32=$M$4,R32=$O$4),AND(NOT(ISBLANK($M$4)),NOT(ISBLANK(R32)),NOT(R32=0)))</formula>
    </cfRule>
    <cfRule type="cellIs" dxfId="4332" priority="136" operator="equal">
      <formula>0</formula>
    </cfRule>
  </conditionalFormatting>
  <conditionalFormatting sqref="U32:W32 W33 W35">
    <cfRule type="expression" dxfId="4331" priority="113">
      <formula>AND(OR(U32=$M$10,U32=$O$10),AND(NOT(ISBLANK($M$10)),NOT(ISBLANK(U32)),NOT(U32=0)))</formula>
    </cfRule>
    <cfRule type="expression" dxfId="4330" priority="114">
      <formula>AND(OR(U32=$M$9,U32=$O$9),AND(NOT(ISBLANK($M$9)),NOT(ISBLANK(U32)),NOT(U32=0)))</formula>
    </cfRule>
    <cfRule type="expression" dxfId="4329" priority="115">
      <formula>AND(OR(U32=$M$8,U32=$O$8),AND(NOT(ISBLANK($M$8)),NOT(ISBLANK(U32)),NOT(U32=0)))</formula>
    </cfRule>
    <cfRule type="expression" dxfId="4328" priority="116">
      <formula>AND(OR(U32=$M$7,U32=$O$7),AND(NOT(ISBLANK($M$7)),NOT(ISBLANK(U32)),NOT(U32=0)))</formula>
    </cfRule>
    <cfRule type="expression" dxfId="4327" priority="117">
      <formula>AND(OR(U32=$M$6,U32=$O$6),AND(NOT(ISBLANK($M$6)),NOT(ISBLANK(U32)),NOT(U32=0)))</formula>
    </cfRule>
    <cfRule type="expression" dxfId="4326" priority="118">
      <formula>AND(OR(U32=$M$5,U32=$O$5),AND(NOT(ISBLANK($M$5)),NOT(ISBLANK(U32)),NOT(U32=0)))</formula>
    </cfRule>
    <cfRule type="expression" dxfId="4325" priority="119">
      <formula>AND(OR(U32=$M$4,U32=$O$4),AND(NOT(ISBLANK($M$4)),NOT(ISBLANK(U32)),NOT(U32=0)))</formula>
    </cfRule>
    <cfRule type="cellIs" dxfId="4324" priority="120" operator="equal">
      <formula>0</formula>
    </cfRule>
  </conditionalFormatting>
  <conditionalFormatting sqref="T32:T34">
    <cfRule type="expression" dxfId="4323" priority="105">
      <formula>AND(OR(T32=$M$10,T32=$O$10),AND(NOT(ISBLANK($M$10)),NOT(ISBLANK(T32)),NOT(T32=0)))</formula>
    </cfRule>
    <cfRule type="expression" dxfId="4322" priority="106">
      <formula>AND(OR(T32=$M$9,T32=$O$9),AND(NOT(ISBLANK($M$9)),NOT(ISBLANK(T32)),NOT(T32=0)))</formula>
    </cfRule>
    <cfRule type="expression" dxfId="4321" priority="107">
      <formula>AND(OR(T32=$M$8,T32=$O$8),AND(NOT(ISBLANK($M$8)),NOT(ISBLANK(T32)),NOT(T32=0)))</formula>
    </cfRule>
    <cfRule type="expression" dxfId="4320" priority="108">
      <formula>AND(OR(T32=$M$7,T32=$O$7),AND(NOT(ISBLANK($M$7)),NOT(ISBLANK(T32)),NOT(T32=0)))</formula>
    </cfRule>
    <cfRule type="expression" dxfId="4319" priority="109">
      <formula>AND(OR(T32=$M$6,T32=$O$6),AND(NOT(ISBLANK($M$6)),NOT(ISBLANK(T32)),NOT(T32=0)))</formula>
    </cfRule>
    <cfRule type="expression" dxfId="4318" priority="110">
      <formula>AND(OR(T32=$M$5,T32=$O$5),AND(NOT(ISBLANK($M$5)),NOT(ISBLANK(T32)),NOT(T32=0)))</formula>
    </cfRule>
    <cfRule type="expression" dxfId="4317" priority="111">
      <formula>AND(OR(T32=$M$4,T32=$O$4),AND(NOT(ISBLANK($M$4)),NOT(ISBLANK(T32)),NOT(T32=0)))</formula>
    </cfRule>
    <cfRule type="cellIs" dxfId="4316" priority="112" operator="equal">
      <formula>0</formula>
    </cfRule>
  </conditionalFormatting>
  <conditionalFormatting sqref="U39:V40 U33:V34 U36:V37 X32:Y40">
    <cfRule type="expression" dxfId="4315" priority="121">
      <formula>AND(OR(U32=$M$10,U32=$O$10),AND(NOT(ISBLANK($M$10)),NOT(ISBLANK(U32)),NOT(U32=0)))</formula>
    </cfRule>
    <cfRule type="expression" dxfId="4314" priority="122">
      <formula>AND(OR(U32=$M$9,U32=$O$9),AND(NOT(ISBLANK($M$9)),NOT(ISBLANK(U32)),NOT(U32=0)))</formula>
    </cfRule>
    <cfRule type="expression" dxfId="4313" priority="123">
      <formula>AND(OR(U32=$M$8,U32=$O$8),AND(NOT(ISBLANK($M$8)),NOT(ISBLANK(U32)),NOT(U32=0)))</formula>
    </cfRule>
    <cfRule type="expression" dxfId="4312" priority="124">
      <formula>AND(OR(U32=$M$7,U32=$O$7),AND(NOT(ISBLANK($M$7)),NOT(ISBLANK(U32)),NOT(U32=0)))</formula>
    </cfRule>
    <cfRule type="expression" dxfId="4311" priority="125">
      <formula>AND(OR(U32=$M$6,U32=$O$6),AND(NOT(ISBLANK($M$6)),NOT(ISBLANK(U32)),NOT(U32=0)))</formula>
    </cfRule>
    <cfRule type="expression" dxfId="4310" priority="126">
      <formula>AND(OR(U32=$M$5,U32=$O$5),AND(NOT(ISBLANK($M$5)),NOT(ISBLANK(U32)),NOT(U32=0)))</formula>
    </cfRule>
    <cfRule type="expression" dxfId="4309" priority="127">
      <formula>AND(OR(U32=$M$4,U32=$O$4),AND(NOT(ISBLANK($M$4)),NOT(ISBLANK(U32)),NOT(U32=0)))</formula>
    </cfRule>
    <cfRule type="cellIs" dxfId="4308" priority="128" operator="equal">
      <formula>0</formula>
    </cfRule>
  </conditionalFormatting>
  <conditionalFormatting sqref="T35:T37">
    <cfRule type="expression" dxfId="4307" priority="81">
      <formula>AND(OR(T35=$M$10,T35=$O$10),AND(NOT(ISBLANK($M$10)),NOT(ISBLANK(T35)),NOT(T35=0)))</formula>
    </cfRule>
    <cfRule type="expression" dxfId="4306" priority="82">
      <formula>AND(OR(T35=$M$9,T35=$O$9),AND(NOT(ISBLANK($M$9)),NOT(ISBLANK(T35)),NOT(T35=0)))</formula>
    </cfRule>
    <cfRule type="expression" dxfId="4305" priority="83">
      <formula>AND(OR(T35=$M$8,T35=$O$8),AND(NOT(ISBLANK($M$8)),NOT(ISBLANK(T35)),NOT(T35=0)))</formula>
    </cfRule>
    <cfRule type="expression" dxfId="4304" priority="84">
      <formula>AND(OR(T35=$M$7,T35=$O$7),AND(NOT(ISBLANK($M$7)),NOT(ISBLANK(T35)),NOT(T35=0)))</formula>
    </cfRule>
    <cfRule type="expression" dxfId="4303" priority="85">
      <formula>AND(OR(T35=$M$6,T35=$O$6),AND(NOT(ISBLANK($M$6)),NOT(ISBLANK(T35)),NOT(T35=0)))</formula>
    </cfRule>
    <cfRule type="expression" dxfId="4302" priority="86">
      <formula>AND(OR(T35=$M$5,T35=$O$5),AND(NOT(ISBLANK($M$5)),NOT(ISBLANK(T35)),NOT(T35=0)))</formula>
    </cfRule>
    <cfRule type="expression" dxfId="4301" priority="87">
      <formula>AND(OR(T35=$M$4,T35=$O$4),AND(NOT(ISBLANK($M$4)),NOT(ISBLANK(T35)),NOT(T35=0)))</formula>
    </cfRule>
    <cfRule type="cellIs" dxfId="4300" priority="88" operator="equal">
      <formula>0</formula>
    </cfRule>
  </conditionalFormatting>
  <conditionalFormatting sqref="W36">
    <cfRule type="expression" dxfId="4299" priority="65">
      <formula>AND(OR(W36=$M$10,W36=$O$10),AND(NOT(ISBLANK($M$10)),NOT(ISBLANK(W36)),NOT(W36=0)))</formula>
    </cfRule>
    <cfRule type="expression" dxfId="4298" priority="66">
      <formula>AND(OR(W36=$M$9,W36=$O$9),AND(NOT(ISBLANK($M$9)),NOT(ISBLANK(W36)),NOT(W36=0)))</formula>
    </cfRule>
    <cfRule type="expression" dxfId="4297" priority="67">
      <formula>AND(OR(W36=$M$8,W36=$O$8),AND(NOT(ISBLANK($M$8)),NOT(ISBLANK(W36)),NOT(W36=0)))</formula>
    </cfRule>
    <cfRule type="expression" dxfId="4296" priority="68">
      <formula>AND(OR(W36=$M$7,W36=$O$7),AND(NOT(ISBLANK($M$7)),NOT(ISBLANK(W36)),NOT(W36=0)))</formula>
    </cfRule>
    <cfRule type="expression" dxfId="4295" priority="69">
      <formula>AND(OR(W36=$M$6,W36=$O$6),AND(NOT(ISBLANK($M$6)),NOT(ISBLANK(W36)),NOT(W36=0)))</formula>
    </cfRule>
    <cfRule type="expression" dxfId="4294" priority="70">
      <formula>AND(OR(W36=$M$5,W36=$O$5),AND(NOT(ISBLANK($M$5)),NOT(ISBLANK(W36)),NOT(W36=0)))</formula>
    </cfRule>
    <cfRule type="expression" dxfId="4293" priority="71">
      <formula>AND(OR(W36=$M$4,W36=$O$4),AND(NOT(ISBLANK($M$4)),NOT(ISBLANK(W36)),NOT(W36=0)))</formula>
    </cfRule>
    <cfRule type="cellIs" dxfId="4292" priority="72" operator="equal">
      <formula>0</formula>
    </cfRule>
  </conditionalFormatting>
  <conditionalFormatting sqref="W38">
    <cfRule type="expression" dxfId="4291" priority="41">
      <formula>AND(OR(W38=$M$10,W38=$O$10),AND(NOT(ISBLANK($M$10)),NOT(ISBLANK(W38)),NOT(W38=0)))</formula>
    </cfRule>
    <cfRule type="expression" dxfId="4290" priority="42">
      <formula>AND(OR(W38=$M$9,W38=$O$9),AND(NOT(ISBLANK($M$9)),NOT(ISBLANK(W38)),NOT(W38=0)))</formula>
    </cfRule>
    <cfRule type="expression" dxfId="4289" priority="43">
      <formula>AND(OR(W38=$M$8,W38=$O$8),AND(NOT(ISBLANK($M$8)),NOT(ISBLANK(W38)),NOT(W38=0)))</formula>
    </cfRule>
    <cfRule type="expression" dxfId="4288" priority="44">
      <formula>AND(OR(W38=$M$7,W38=$O$7),AND(NOT(ISBLANK($M$7)),NOT(ISBLANK(W38)),NOT(W38=0)))</formula>
    </cfRule>
    <cfRule type="expression" dxfId="4287" priority="45">
      <formula>AND(OR(W38=$M$6,W38=$O$6),AND(NOT(ISBLANK($M$6)),NOT(ISBLANK(W38)),NOT(W38=0)))</formula>
    </cfRule>
    <cfRule type="expression" dxfId="4286" priority="46">
      <formula>AND(OR(W38=$M$5,W38=$O$5),AND(NOT(ISBLANK($M$5)),NOT(ISBLANK(W38)),NOT(W38=0)))</formula>
    </cfRule>
    <cfRule type="expression" dxfId="4285" priority="47">
      <formula>AND(OR(W38=$M$4,W38=$O$4),AND(NOT(ISBLANK($M$4)),NOT(ISBLANK(W38)),NOT(W38=0)))</formula>
    </cfRule>
    <cfRule type="cellIs" dxfId="4284" priority="48" operator="equal">
      <formula>0</formula>
    </cfRule>
  </conditionalFormatting>
  <conditionalFormatting sqref="W39">
    <cfRule type="expression" dxfId="4283" priority="33">
      <formula>AND(OR(W39=$M$10,W39=$O$10),AND(NOT(ISBLANK($M$10)),NOT(ISBLANK(W39)),NOT(W39=0)))</formula>
    </cfRule>
    <cfRule type="expression" dxfId="4282" priority="34">
      <formula>AND(OR(W39=$M$9,W39=$O$9),AND(NOT(ISBLANK($M$9)),NOT(ISBLANK(W39)),NOT(W39=0)))</formula>
    </cfRule>
    <cfRule type="expression" dxfId="4281" priority="35">
      <formula>AND(OR(W39=$M$8,W39=$O$8),AND(NOT(ISBLANK($M$8)),NOT(ISBLANK(W39)),NOT(W39=0)))</formula>
    </cfRule>
    <cfRule type="expression" dxfId="4280" priority="36">
      <formula>AND(OR(W39=$M$7,W39=$O$7),AND(NOT(ISBLANK($M$7)),NOT(ISBLANK(W39)),NOT(W39=0)))</formula>
    </cfRule>
    <cfRule type="expression" dxfId="4279" priority="37">
      <formula>AND(OR(W39=$M$6,W39=$O$6),AND(NOT(ISBLANK($M$6)),NOT(ISBLANK(W39)),NOT(W39=0)))</formula>
    </cfRule>
    <cfRule type="expression" dxfId="4278" priority="38">
      <formula>AND(OR(W39=$M$5,W39=$O$5),AND(NOT(ISBLANK($M$5)),NOT(ISBLANK(W39)),NOT(W39=0)))</formula>
    </cfRule>
    <cfRule type="expression" dxfId="4277" priority="39">
      <formula>AND(OR(W39=$M$4,W39=$O$4),AND(NOT(ISBLANK($M$4)),NOT(ISBLANK(W39)),NOT(W39=0)))</formula>
    </cfRule>
    <cfRule type="cellIs" dxfId="4276" priority="40" operator="equal">
      <formula>0</formula>
    </cfRule>
  </conditionalFormatting>
  <conditionalFormatting sqref="W40:W41">
    <cfRule type="expression" dxfId="4275" priority="25">
      <formula>AND(OR(W40=$M$10,W40=$O$10),AND(NOT(ISBLANK($M$10)),NOT(ISBLANK(W40)),NOT(W40=0)))</formula>
    </cfRule>
    <cfRule type="expression" dxfId="4274" priority="26">
      <formula>AND(OR(W40=$M$9,W40=$O$9),AND(NOT(ISBLANK($M$9)),NOT(ISBLANK(W40)),NOT(W40=0)))</formula>
    </cfRule>
    <cfRule type="expression" dxfId="4273" priority="27">
      <formula>AND(OR(W40=$M$8,W40=$O$8),AND(NOT(ISBLANK($M$8)),NOT(ISBLANK(W40)),NOT(W40=0)))</formula>
    </cfRule>
    <cfRule type="expression" dxfId="4272" priority="28">
      <formula>AND(OR(W40=$M$7,W40=$O$7),AND(NOT(ISBLANK($M$7)),NOT(ISBLANK(W40)),NOT(W40=0)))</formula>
    </cfRule>
    <cfRule type="expression" dxfId="4271" priority="29">
      <formula>AND(OR(W40=$M$6,W40=$O$6),AND(NOT(ISBLANK($M$6)),NOT(ISBLANK(W40)),NOT(W40=0)))</formula>
    </cfRule>
    <cfRule type="expression" dxfId="4270" priority="30">
      <formula>AND(OR(W40=$M$5,W40=$O$5),AND(NOT(ISBLANK($M$5)),NOT(ISBLANK(W40)),NOT(W40=0)))</formula>
    </cfRule>
    <cfRule type="expression" dxfId="4269" priority="31">
      <formula>AND(OR(W40=$M$4,W40=$O$4),AND(NOT(ISBLANK($M$4)),NOT(ISBLANK(W40)),NOT(W40=0)))</formula>
    </cfRule>
    <cfRule type="cellIs" dxfId="4268" priority="32" operator="equal">
      <formula>0</formula>
    </cfRule>
  </conditionalFormatting>
  <conditionalFormatting sqref="U35:V35">
    <cfRule type="expression" dxfId="4267" priority="97">
      <formula>AND(OR(U35=$M$10,U35=$O$10),AND(NOT(ISBLANK($M$10)),NOT(ISBLANK(U35)),NOT(U35=0)))</formula>
    </cfRule>
    <cfRule type="expression" dxfId="4266" priority="98">
      <formula>AND(OR(U35=$M$9,U35=$O$9),AND(NOT(ISBLANK($M$9)),NOT(ISBLANK(U35)),NOT(U35=0)))</formula>
    </cfRule>
    <cfRule type="expression" dxfId="4265" priority="99">
      <formula>AND(OR(U35=$M$8,U35=$O$8),AND(NOT(ISBLANK($M$8)),NOT(ISBLANK(U35)),NOT(U35=0)))</formula>
    </cfRule>
    <cfRule type="expression" dxfId="4264" priority="100">
      <formula>AND(OR(U35=$M$7,U35=$O$7),AND(NOT(ISBLANK($M$7)),NOT(ISBLANK(U35)),NOT(U35=0)))</formula>
    </cfRule>
    <cfRule type="expression" dxfId="4263" priority="101">
      <formula>AND(OR(U35=$M$6,U35=$O$6),AND(NOT(ISBLANK($M$6)),NOT(ISBLANK(U35)),NOT(U35=0)))</formula>
    </cfRule>
    <cfRule type="expression" dxfId="4262" priority="102">
      <formula>AND(OR(U35=$M$5,U35=$O$5),AND(NOT(ISBLANK($M$5)),NOT(ISBLANK(U35)),NOT(U35=0)))</formula>
    </cfRule>
    <cfRule type="expression" dxfId="4261" priority="103">
      <formula>AND(OR(U35=$M$4,U35=$O$4),AND(NOT(ISBLANK($M$4)),NOT(ISBLANK(U35)),NOT(U35=0)))</formula>
    </cfRule>
    <cfRule type="cellIs" dxfId="4260" priority="104" operator="equal">
      <formula>0</formula>
    </cfRule>
  </conditionalFormatting>
  <conditionalFormatting sqref="U38:V38">
    <cfRule type="expression" dxfId="4259" priority="89">
      <formula>AND(OR(U38=$M$10,U38=$O$10),AND(NOT(ISBLANK($M$10)),NOT(ISBLANK(U38)),NOT(U38=0)))</formula>
    </cfRule>
    <cfRule type="expression" dxfId="4258" priority="90">
      <formula>AND(OR(U38=$M$9,U38=$O$9),AND(NOT(ISBLANK($M$9)),NOT(ISBLANK(U38)),NOT(U38=0)))</formula>
    </cfRule>
    <cfRule type="expression" dxfId="4257" priority="91">
      <formula>AND(OR(U38=$M$8,U38=$O$8),AND(NOT(ISBLANK($M$8)),NOT(ISBLANK(U38)),NOT(U38=0)))</formula>
    </cfRule>
    <cfRule type="expression" dxfId="4256" priority="92">
      <formula>AND(OR(U38=$M$7,U38=$O$7),AND(NOT(ISBLANK($M$7)),NOT(ISBLANK(U38)),NOT(U38=0)))</formula>
    </cfRule>
    <cfRule type="expression" dxfId="4255" priority="93">
      <formula>AND(OR(U38=$M$6,U38=$O$6),AND(NOT(ISBLANK($M$6)),NOT(ISBLANK(U38)),NOT(U38=0)))</formula>
    </cfRule>
    <cfRule type="expression" dxfId="4254" priority="94">
      <formula>AND(OR(U38=$M$5,U38=$O$5),AND(NOT(ISBLANK($M$5)),NOT(ISBLANK(U38)),NOT(U38=0)))</formula>
    </cfRule>
    <cfRule type="expression" dxfId="4253" priority="95">
      <formula>AND(OR(U38=$M$4,U38=$O$4),AND(NOT(ISBLANK($M$4)),NOT(ISBLANK(U38)),NOT(U38=0)))</formula>
    </cfRule>
    <cfRule type="cellIs" dxfId="4252" priority="96" operator="equal">
      <formula>0</formula>
    </cfRule>
  </conditionalFormatting>
  <conditionalFormatting sqref="W34">
    <cfRule type="expression" dxfId="4251" priority="57">
      <formula>AND(OR(W34=$M$10,W34=$O$10),AND(NOT(ISBLANK($M$10)),NOT(ISBLANK(W34)),NOT(W34=0)))</formula>
    </cfRule>
    <cfRule type="expression" dxfId="4250" priority="58">
      <formula>AND(OR(W34=$M$9,W34=$O$9),AND(NOT(ISBLANK($M$9)),NOT(ISBLANK(W34)),NOT(W34=0)))</formula>
    </cfRule>
    <cfRule type="expression" dxfId="4249" priority="59">
      <formula>AND(OR(W34=$M$8,W34=$O$8),AND(NOT(ISBLANK($M$8)),NOT(ISBLANK(W34)),NOT(W34=0)))</formula>
    </cfRule>
    <cfRule type="expression" dxfId="4248" priority="60">
      <formula>AND(OR(W34=$M$7,W34=$O$7),AND(NOT(ISBLANK($M$7)),NOT(ISBLANK(W34)),NOT(W34=0)))</formula>
    </cfRule>
    <cfRule type="expression" dxfId="4247" priority="61">
      <formula>AND(OR(W34=$M$6,W34=$O$6),AND(NOT(ISBLANK($M$6)),NOT(ISBLANK(W34)),NOT(W34=0)))</formula>
    </cfRule>
    <cfRule type="expression" dxfId="4246" priority="62">
      <formula>AND(OR(W34=$M$5,W34=$O$5),AND(NOT(ISBLANK($M$5)),NOT(ISBLANK(W34)),NOT(W34=0)))</formula>
    </cfRule>
    <cfRule type="expression" dxfId="4245" priority="63">
      <formula>AND(OR(W34=$M$4,W34=$O$4),AND(NOT(ISBLANK($M$4)),NOT(ISBLANK(W34)),NOT(W34=0)))</formula>
    </cfRule>
    <cfRule type="cellIs" dxfId="4244" priority="64" operator="equal">
      <formula>0</formula>
    </cfRule>
  </conditionalFormatting>
  <conditionalFormatting sqref="M39:N39 P39:Q39">
    <cfRule type="expression" dxfId="4243" priority="17">
      <formula>AND(OR(M39=$M$10,M39=$O$10),AND(NOT(ISBLANK($M$10)),NOT(ISBLANK(M39)),NOT(M39=0)))</formula>
    </cfRule>
    <cfRule type="expression" dxfId="4242" priority="18">
      <formula>AND(OR(M39=$M$9,M39=$O$9),AND(NOT(ISBLANK($M$9)),NOT(ISBLANK(M39)),NOT(M39=0)))</formula>
    </cfRule>
    <cfRule type="expression" dxfId="4241" priority="19">
      <formula>AND(OR(M39=$M$8,M39=$O$8),AND(NOT(ISBLANK($M$8)),NOT(ISBLANK(M39)),NOT(M39=0)))</formula>
    </cfRule>
    <cfRule type="expression" dxfId="4240" priority="20">
      <formula>AND(OR(M39=$M$7,M39=$O$7),AND(NOT(ISBLANK($M$7)),NOT(ISBLANK(M39)),NOT(M39=0)))</formula>
    </cfRule>
    <cfRule type="expression" dxfId="4239" priority="21">
      <formula>AND(OR(M39=$M$6,M39=$O$6),AND(NOT(ISBLANK($M$6)),NOT(ISBLANK(M39)),NOT(M39=0)))</formula>
    </cfRule>
    <cfRule type="expression" dxfId="4238" priority="22">
      <formula>AND(OR(M39=$M$5,M39=$O$5),AND(NOT(ISBLANK($M$5)),NOT(ISBLANK(M39)),NOT(M39=0)))</formula>
    </cfRule>
    <cfRule type="expression" dxfId="4237" priority="23">
      <formula>AND(OR(M39=$M$4,M39=$O$4),AND(NOT(ISBLANK($M$4)),NOT(ISBLANK(M39)),NOT(M39=0)))</formula>
    </cfRule>
    <cfRule type="cellIs" dxfId="4236" priority="24" operator="equal">
      <formula>0</formula>
    </cfRule>
  </conditionalFormatting>
  <conditionalFormatting sqref="L39">
    <cfRule type="expression" dxfId="4235" priority="9">
      <formula>AND(OR(L39=$M$10,L39=$O$10),AND(NOT(ISBLANK($M$10)),NOT(ISBLANK(L39)),NOT(L39=0)))</formula>
    </cfRule>
    <cfRule type="expression" dxfId="4234" priority="10">
      <formula>AND(OR(L39=$M$9,L39=$O$9),AND(NOT(ISBLANK($M$9)),NOT(ISBLANK(L39)),NOT(L39=0)))</formula>
    </cfRule>
    <cfRule type="expression" dxfId="4233" priority="11">
      <formula>AND(OR(L39=$M$8,L39=$O$8),AND(NOT(ISBLANK($M$8)),NOT(ISBLANK(L39)),NOT(L39=0)))</formula>
    </cfRule>
    <cfRule type="expression" dxfId="4232" priority="12">
      <formula>AND(OR(L39=$M$7,L39=$O$7),AND(NOT(ISBLANK($M$7)),NOT(ISBLANK(L39)),NOT(L39=0)))</formula>
    </cfRule>
    <cfRule type="expression" dxfId="4231" priority="13">
      <formula>AND(OR(L39=$M$6,L39=$O$6),AND(NOT(ISBLANK($M$6)),NOT(ISBLANK(L39)),NOT(L39=0)))</formula>
    </cfRule>
    <cfRule type="expression" dxfId="4230" priority="14">
      <formula>AND(OR(L39=$M$5,L39=$O$5),AND(NOT(ISBLANK($M$5)),NOT(ISBLANK(L39)),NOT(L39=0)))</formula>
    </cfRule>
    <cfRule type="expression" dxfId="4229" priority="15">
      <formula>AND(OR(L39=$M$4,L39=$O$4),AND(NOT(ISBLANK($M$4)),NOT(ISBLANK(L39)),NOT(L39=0)))</formula>
    </cfRule>
    <cfRule type="cellIs" dxfId="4228" priority="16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4" style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" style="2" customWidth="1"/>
    <col min="20" max="20" width="14.7109375" style="1" customWidth="1"/>
    <col min="21" max="21" width="2.28515625" style="2" bestFit="1" customWidth="1"/>
    <col min="22" max="22" width="4" style="2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7" width="2.7109375" style="1" customWidth="1"/>
    <col min="48" max="49" width="3.28515625" style="1" customWidth="1"/>
    <col min="50" max="50" width="4.28515625" style="1" customWidth="1"/>
    <col min="51" max="51" width="2.28515625" style="1" bestFit="1" customWidth="1"/>
    <col min="52" max="52" width="4.28515625" style="1" customWidth="1"/>
    <col min="53" max="53" width="3.7109375" style="1" customWidth="1"/>
    <col min="54" max="54" width="6.140625" style="1" customWidth="1"/>
    <col min="55" max="61" width="16.42578125" style="11" customWidth="1"/>
    <col min="62" max="16384" width="11.42578125" style="1"/>
  </cols>
  <sheetData>
    <row r="1" spans="1:61" ht="21" x14ac:dyDescent="0.25">
      <c r="A1" s="585" t="s">
        <v>61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3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</row>
    <row r="2" spans="1:61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1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C3" s="589" t="s">
        <v>366</v>
      </c>
      <c r="BD3" s="589"/>
      <c r="BE3" s="589"/>
      <c r="BF3" s="589"/>
      <c r="BG3" s="589"/>
      <c r="BH3" s="589"/>
      <c r="BI3" s="589"/>
    </row>
    <row r="4" spans="1:61" ht="21.2" customHeight="1" thickBot="1" x14ac:dyDescent="0.3">
      <c r="B4" s="111">
        <f t="shared" ref="B4:B9" si="0">+COUNTIF($H$14:$H$42,C4)+COUNTIF($P$14:$P$42,C4)+COUNTIF($X$14:$X$42,C4)</f>
        <v>0</v>
      </c>
      <c r="C4" s="250">
        <v>1</v>
      </c>
      <c r="D4" s="584" t="s">
        <v>146</v>
      </c>
      <c r="E4" s="584"/>
      <c r="F4" s="584"/>
      <c r="G4" s="584" t="s">
        <v>147</v>
      </c>
      <c r="H4" s="584"/>
      <c r="I4" s="250" t="s">
        <v>44</v>
      </c>
      <c r="J4" s="112"/>
      <c r="L4" s="108">
        <v>4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 t="shared" ref="Q4:Q9" si="1">+COUNTIF($H$14:$H$42,S4)+COUNTIF($P$14:$P$42,S4)+COUNTIF($X$14:$X$42,S4)</f>
        <v>0</v>
      </c>
      <c r="R4" s="111"/>
      <c r="S4" s="250">
        <v>7</v>
      </c>
      <c r="T4" s="584" t="s">
        <v>382</v>
      </c>
      <c r="U4" s="584"/>
      <c r="V4" s="584"/>
      <c r="W4" s="584" t="s">
        <v>383</v>
      </c>
      <c r="X4" s="584"/>
      <c r="Y4" s="250" t="s">
        <v>40</v>
      </c>
      <c r="Z4" s="2"/>
      <c r="AA4" s="2"/>
      <c r="AB4" s="2"/>
      <c r="AC4" s="2"/>
    </row>
    <row r="5" spans="1:61" ht="21.2" customHeight="1" thickBot="1" x14ac:dyDescent="0.3">
      <c r="B5" s="111">
        <f t="shared" si="0"/>
        <v>0</v>
      </c>
      <c r="C5" s="250">
        <v>2</v>
      </c>
      <c r="D5" s="584" t="s">
        <v>347</v>
      </c>
      <c r="E5" s="584"/>
      <c r="F5" s="584"/>
      <c r="G5" s="584" t="s">
        <v>63</v>
      </c>
      <c r="H5" s="584"/>
      <c r="I5" s="250" t="s">
        <v>41</v>
      </c>
      <c r="J5" s="112"/>
      <c r="L5" s="108">
        <v>5</v>
      </c>
      <c r="M5" s="590"/>
      <c r="N5" s="590"/>
      <c r="O5" s="101" t="str">
        <f t="shared" ref="O5:O10" si="2">+IF(M5="","",IF(COUNTIF($C$4:$C$10,M5)=1,VLOOKUP(M5,$C$4:$I$10,2,FALSE),IF(COUNTIF($S$4:$S$10,M5)=1,VLOOKUP(M5,$S$4:$Y$10,2,FALSE),"")))</f>
        <v/>
      </c>
      <c r="P5" s="2"/>
      <c r="Q5" s="111">
        <f t="shared" si="1"/>
        <v>0</v>
      </c>
      <c r="R5" s="111"/>
      <c r="S5" s="250">
        <v>8</v>
      </c>
      <c r="T5" s="584" t="s">
        <v>66</v>
      </c>
      <c r="U5" s="584"/>
      <c r="V5" s="584"/>
      <c r="W5" s="584" t="s">
        <v>38</v>
      </c>
      <c r="X5" s="584"/>
      <c r="Y5" s="250" t="s">
        <v>47</v>
      </c>
      <c r="Z5" s="2"/>
      <c r="AA5" s="50"/>
      <c r="AB5" s="597" t="s">
        <v>12</v>
      </c>
      <c r="AC5" s="598"/>
      <c r="AD5" s="599" t="str">
        <f>+IF(AB6="","",MID(AB6,1,4))</f>
        <v>Ouka</v>
      </c>
      <c r="AE5" s="592"/>
      <c r="AF5" s="593"/>
      <c r="AG5" s="592" t="str">
        <f>+IF(AB7="","",MID(AB7,1,4))</f>
        <v>Hoch</v>
      </c>
      <c r="AH5" s="592"/>
      <c r="AI5" s="593"/>
      <c r="AJ5" s="591" t="str">
        <f>+IF(AB8="","",MID(AB8,1,4))</f>
        <v>Gall</v>
      </c>
      <c r="AK5" s="592"/>
      <c r="AL5" s="593"/>
      <c r="AM5" s="591" t="str">
        <f>+IF(AB9="","",MID(AB9,1,4))</f>
        <v>Bajr</v>
      </c>
      <c r="AN5" s="592"/>
      <c r="AO5" s="593"/>
      <c r="AP5" s="591" t="str">
        <f>+IF(AB10="","",MID(AB10,1,4))</f>
        <v>Sepe</v>
      </c>
      <c r="AQ5" s="592"/>
      <c r="AR5" s="593"/>
      <c r="AS5" s="591" t="str">
        <f>+IF(AB11="","",MID(AB11,1,4))</f>
        <v>Klin</v>
      </c>
      <c r="AT5" s="592"/>
      <c r="AU5" s="593"/>
      <c r="AV5" s="51" t="s">
        <v>16</v>
      </c>
      <c r="AW5" s="52" t="s">
        <v>17</v>
      </c>
      <c r="AX5" s="594" t="s">
        <v>18</v>
      </c>
      <c r="AY5" s="595"/>
      <c r="AZ5" s="596"/>
      <c r="BA5" s="53" t="s">
        <v>19</v>
      </c>
      <c r="BD5" s="54" t="s">
        <v>23</v>
      </c>
      <c r="BE5" s="54" t="s">
        <v>22</v>
      </c>
      <c r="BF5" s="54" t="s">
        <v>21</v>
      </c>
      <c r="BG5" s="54" t="s">
        <v>22</v>
      </c>
      <c r="BH5" s="54" t="s">
        <v>23</v>
      </c>
      <c r="BI5" s="55"/>
    </row>
    <row r="6" spans="1:61" ht="21.2" customHeight="1" thickTop="1" x14ac:dyDescent="0.25">
      <c r="B6" s="111">
        <f t="shared" si="0"/>
        <v>0</v>
      </c>
      <c r="C6" s="250">
        <v>3</v>
      </c>
      <c r="D6" s="584" t="s">
        <v>384</v>
      </c>
      <c r="E6" s="584"/>
      <c r="F6" s="584"/>
      <c r="G6" s="584" t="s">
        <v>38</v>
      </c>
      <c r="H6" s="584"/>
      <c r="I6" s="250" t="s">
        <v>40</v>
      </c>
      <c r="J6" s="112"/>
      <c r="L6" s="108">
        <v>11</v>
      </c>
      <c r="M6" s="590"/>
      <c r="N6" s="590"/>
      <c r="O6" s="101" t="str">
        <f t="shared" si="2"/>
        <v/>
      </c>
      <c r="P6" s="2"/>
      <c r="Q6" s="111">
        <f t="shared" si="1"/>
        <v>0</v>
      </c>
      <c r="R6" s="111"/>
      <c r="S6" s="250">
        <v>9</v>
      </c>
      <c r="T6" s="584" t="s">
        <v>305</v>
      </c>
      <c r="U6" s="584"/>
      <c r="V6" s="584"/>
      <c r="W6" s="584" t="s">
        <v>306</v>
      </c>
      <c r="X6" s="584"/>
      <c r="Y6" s="250" t="s">
        <v>44</v>
      </c>
      <c r="Z6" s="2"/>
      <c r="AA6" s="3" t="str">
        <f t="shared" ref="AA6:AA11" si="3">+BA6</f>
        <v/>
      </c>
      <c r="AB6" s="7" t="str">
        <f t="shared" ref="AB6:AB11" si="4">+CONCATENATE(D4," ",G4)</f>
        <v>Oukal Abdallah</v>
      </c>
      <c r="AC6" s="4" t="str">
        <f t="shared" ref="AC6:AC11" si="5">+IF(I4="","",I4)</f>
        <v>WTTV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7" t="str">
        <f t="shared" ref="AV6:AV11" si="6">+IF(COUNTIF(AD6:AU6,"")-13=0,"",IF(AD6&gt;AF6,1,0)+IF(AG6&gt;AI6,1,0)+IF(AJ6&gt;AL6,1,0)+IF(AM6&gt;AO6,1,0)+IF(AP6&gt;AR6,1,0)+IF(AS6&gt;AU6,1,0))</f>
        <v/>
      </c>
      <c r="AW6" s="18" t="str">
        <f t="shared" ref="AW6:AW11" si="7">+IF(AV6="","",IF(AD6&lt;AF6,1,0)+IF(AG6&lt;AI6,1,0)+IF(AJ6&lt;AL6,1,0)+IF(AM6&lt;AO6,1,0)+IF(AP6&lt;AR6,1,0)+IF(AS6&lt;AU6,1,0))</f>
        <v/>
      </c>
      <c r="AX6" s="19" t="str">
        <f t="shared" ref="AX6:AX11" si="8">IF(AV6="","",SUM(AD6,AG6,AJ6,AM6,AP6,AS6))</f>
        <v/>
      </c>
      <c r="AY6" s="20" t="s">
        <v>15</v>
      </c>
      <c r="AZ6" s="21" t="str">
        <f t="shared" ref="AZ6:AZ11" si="9">IF(AV6="","",SUM(AF6,AI6,AL6,AO6,AR6,AU6))</f>
        <v/>
      </c>
      <c r="BA6" s="22" t="str">
        <f t="shared" ref="BA6:BA11" si="10">+IF(AV6="","",IF(COUNTIF(AV$6:AV$11,AV6)&gt;1,"",RANK(AV6,AV$6:AV$11)))</f>
        <v/>
      </c>
      <c r="BF6" s="56"/>
    </row>
    <row r="7" spans="1:61" ht="21.2" customHeight="1" thickBot="1" x14ac:dyDescent="0.3">
      <c r="B7" s="111">
        <f t="shared" si="0"/>
        <v>0</v>
      </c>
      <c r="C7" s="250">
        <v>4</v>
      </c>
      <c r="D7" s="584" t="s">
        <v>77</v>
      </c>
      <c r="E7" s="584"/>
      <c r="F7" s="584"/>
      <c r="G7" s="584" t="s">
        <v>78</v>
      </c>
      <c r="H7" s="584"/>
      <c r="I7" s="250" t="s">
        <v>36</v>
      </c>
      <c r="J7" s="112"/>
      <c r="L7" s="2"/>
      <c r="M7" s="590"/>
      <c r="N7" s="590"/>
      <c r="O7" s="101" t="str">
        <f t="shared" si="2"/>
        <v/>
      </c>
      <c r="P7" s="2"/>
      <c r="Q7" s="111">
        <f t="shared" si="1"/>
        <v>0</v>
      </c>
      <c r="R7" s="111"/>
      <c r="S7" s="250">
        <v>10</v>
      </c>
      <c r="T7" s="584" t="s">
        <v>79</v>
      </c>
      <c r="U7" s="584"/>
      <c r="V7" s="584"/>
      <c r="W7" s="584" t="s">
        <v>51</v>
      </c>
      <c r="X7" s="584"/>
      <c r="Y7" s="250" t="s">
        <v>44</v>
      </c>
      <c r="Z7" s="2"/>
      <c r="AA7" s="3" t="str">
        <f t="shared" si="3"/>
        <v/>
      </c>
      <c r="AB7" s="8" t="str">
        <f t="shared" si="4"/>
        <v>Hocheneder Nico</v>
      </c>
      <c r="AC7" s="5" t="str">
        <f t="shared" si="5"/>
        <v>OÖTTV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31" t="str">
        <f t="shared" si="6"/>
        <v/>
      </c>
      <c r="AW7" s="32" t="str">
        <f t="shared" si="7"/>
        <v/>
      </c>
      <c r="AX7" s="33" t="str">
        <f t="shared" si="8"/>
        <v/>
      </c>
      <c r="AY7" s="34" t="s">
        <v>15</v>
      </c>
      <c r="AZ7" s="35" t="str">
        <f t="shared" si="9"/>
        <v/>
      </c>
      <c r="BA7" s="36" t="str">
        <f t="shared" si="10"/>
        <v/>
      </c>
      <c r="BF7" s="57" t="str">
        <f>+IF(COUNTIF($AA$6:$AA$12,1)=0,"1. Vorrunde A",MID(VLOOKUP(1,$AA$6:$AB$12,2,FALSE),1,SEARCH(" ",VLOOKUP(1,$AA$6:$AB$12,2,FALSE))))</f>
        <v>1. Vorrunde A</v>
      </c>
    </row>
    <row r="8" spans="1:61" ht="21.2" customHeight="1" thickBot="1" x14ac:dyDescent="0.3">
      <c r="B8" s="111">
        <f t="shared" si="0"/>
        <v>0</v>
      </c>
      <c r="C8" s="250">
        <v>5</v>
      </c>
      <c r="D8" s="584" t="s">
        <v>167</v>
      </c>
      <c r="E8" s="584"/>
      <c r="F8" s="584"/>
      <c r="G8" s="584" t="s">
        <v>38</v>
      </c>
      <c r="H8" s="584"/>
      <c r="I8" s="250" t="s">
        <v>59</v>
      </c>
      <c r="J8" s="112"/>
      <c r="L8" s="2"/>
      <c r="M8" s="590"/>
      <c r="N8" s="590"/>
      <c r="O8" s="101" t="str">
        <f t="shared" si="2"/>
        <v/>
      </c>
      <c r="P8" s="2"/>
      <c r="Q8" s="111">
        <f t="shared" si="1"/>
        <v>0</v>
      </c>
      <c r="R8" s="111"/>
      <c r="S8" s="250">
        <v>11</v>
      </c>
      <c r="T8" s="584" t="s">
        <v>88</v>
      </c>
      <c r="U8" s="584"/>
      <c r="V8" s="584"/>
      <c r="W8" s="584" t="s">
        <v>89</v>
      </c>
      <c r="X8" s="584"/>
      <c r="Y8" s="250" t="s">
        <v>56</v>
      </c>
      <c r="Z8" s="2"/>
      <c r="AA8" s="3" t="str">
        <f t="shared" si="3"/>
        <v/>
      </c>
      <c r="AB8" s="9" t="str">
        <f t="shared" si="4"/>
        <v>Gallitschitsch Michael</v>
      </c>
      <c r="AC8" s="5" t="str">
        <f t="shared" si="5"/>
        <v>STTTV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31" t="str">
        <f t="shared" si="6"/>
        <v/>
      </c>
      <c r="AW8" s="32" t="str">
        <f t="shared" si="7"/>
        <v/>
      </c>
      <c r="AX8" s="33" t="str">
        <f t="shared" si="8"/>
        <v/>
      </c>
      <c r="AY8" s="34" t="s">
        <v>15</v>
      </c>
      <c r="AZ8" s="35" t="str">
        <f t="shared" si="9"/>
        <v/>
      </c>
      <c r="BA8" s="36" t="str">
        <f t="shared" si="10"/>
        <v/>
      </c>
      <c r="BC8" s="57"/>
      <c r="BD8" s="57"/>
      <c r="BE8" s="58" t="str">
        <f>+IF(BG8="","Verlierer",IF(BF7=BG8,BF9,BF7))</f>
        <v>[FREILOS]</v>
      </c>
      <c r="BF8" s="59"/>
      <c r="BG8" s="60" t="str">
        <f>+BF7</f>
        <v>1. Vorrunde A</v>
      </c>
      <c r="BH8" s="57"/>
      <c r="BI8" s="57"/>
    </row>
    <row r="9" spans="1:61" ht="21.2" customHeight="1" thickBot="1" x14ac:dyDescent="0.3">
      <c r="B9" s="111">
        <f t="shared" si="0"/>
        <v>0</v>
      </c>
      <c r="C9" s="250">
        <v>6</v>
      </c>
      <c r="D9" s="584" t="s">
        <v>288</v>
      </c>
      <c r="E9" s="584"/>
      <c r="F9" s="584"/>
      <c r="G9" s="584" t="s">
        <v>171</v>
      </c>
      <c r="H9" s="584"/>
      <c r="I9" s="250" t="s">
        <v>47</v>
      </c>
      <c r="J9" s="112"/>
      <c r="L9" s="2"/>
      <c r="M9" s="590"/>
      <c r="N9" s="590"/>
      <c r="O9" s="101" t="str">
        <f t="shared" si="2"/>
        <v/>
      </c>
      <c r="P9" s="2"/>
      <c r="Q9" s="111">
        <f t="shared" si="1"/>
        <v>0</v>
      </c>
      <c r="R9" s="111"/>
      <c r="S9" s="250">
        <v>12</v>
      </c>
      <c r="T9" s="584" t="s">
        <v>71</v>
      </c>
      <c r="U9" s="584"/>
      <c r="V9" s="584"/>
      <c r="W9" s="584" t="s">
        <v>72</v>
      </c>
      <c r="X9" s="584"/>
      <c r="Y9" s="250" t="s">
        <v>41</v>
      </c>
      <c r="Z9" s="2"/>
      <c r="AA9" s="3" t="str">
        <f t="shared" si="3"/>
        <v/>
      </c>
      <c r="AB9" s="9" t="str">
        <f t="shared" si="4"/>
        <v>Bajric Alen</v>
      </c>
      <c r="AC9" s="5" t="str">
        <f t="shared" si="5"/>
        <v>KTTV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31" t="str">
        <f t="shared" si="6"/>
        <v/>
      </c>
      <c r="AW9" s="32" t="str">
        <f t="shared" si="7"/>
        <v/>
      </c>
      <c r="AX9" s="33" t="str">
        <f t="shared" si="8"/>
        <v/>
      </c>
      <c r="AY9" s="34" t="s">
        <v>15</v>
      </c>
      <c r="AZ9" s="35" t="str">
        <f t="shared" si="9"/>
        <v/>
      </c>
      <c r="BA9" s="36" t="str">
        <f t="shared" si="10"/>
        <v/>
      </c>
      <c r="BC9" s="57"/>
      <c r="BD9" s="57"/>
      <c r="BE9" s="61"/>
      <c r="BF9" s="62" t="s">
        <v>367</v>
      </c>
      <c r="BG9" s="59"/>
      <c r="BH9" s="57"/>
      <c r="BI9" s="57"/>
    </row>
    <row r="10" spans="1:61" ht="21.2" customHeight="1" thickBot="1" x14ac:dyDescent="0.3">
      <c r="B10" s="111"/>
      <c r="C10" s="90"/>
      <c r="D10" s="224"/>
      <c r="E10" s="224"/>
      <c r="F10" s="224"/>
      <c r="G10" s="224"/>
      <c r="H10" s="224"/>
      <c r="I10" s="90"/>
      <c r="J10" s="91"/>
      <c r="L10" s="2"/>
      <c r="M10" s="590"/>
      <c r="N10" s="590"/>
      <c r="O10" s="101" t="str">
        <f t="shared" si="2"/>
        <v/>
      </c>
      <c r="P10" s="2"/>
      <c r="Q10" s="2"/>
      <c r="R10" s="2"/>
      <c r="S10" s="90"/>
      <c r="T10" s="224"/>
      <c r="U10" s="224"/>
      <c r="V10" s="224"/>
      <c r="W10" s="224"/>
      <c r="X10" s="224"/>
      <c r="Y10" s="90"/>
      <c r="Z10" s="2"/>
      <c r="AA10" s="3" t="str">
        <f t="shared" si="3"/>
        <v/>
      </c>
      <c r="AB10" s="9" t="str">
        <f t="shared" si="4"/>
        <v>Seper Michael</v>
      </c>
      <c r="AC10" s="5" t="str">
        <f t="shared" si="5"/>
        <v>BTTV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31" t="str">
        <f t="shared" si="6"/>
        <v/>
      </c>
      <c r="AW10" s="32" t="str">
        <f t="shared" si="7"/>
        <v/>
      </c>
      <c r="AX10" s="33" t="str">
        <f t="shared" si="8"/>
        <v/>
      </c>
      <c r="AY10" s="34" t="s">
        <v>15</v>
      </c>
      <c r="AZ10" s="35" t="str">
        <f t="shared" si="9"/>
        <v/>
      </c>
      <c r="BA10" s="36" t="str">
        <f t="shared" si="10"/>
        <v/>
      </c>
      <c r="BC10" s="57"/>
      <c r="BD10" s="57" t="str">
        <f>+IF(BG12="","",BE12)</f>
        <v/>
      </c>
      <c r="BE10" s="63"/>
      <c r="BF10" s="57"/>
      <c r="BG10" s="58"/>
      <c r="BH10" s="97"/>
      <c r="BI10" s="57"/>
    </row>
    <row r="11" spans="1:61" ht="21.2" customHeight="1" thickBot="1" x14ac:dyDescent="0.3">
      <c r="AA11" s="3" t="str">
        <f t="shared" si="3"/>
        <v/>
      </c>
      <c r="AB11" s="225" t="str">
        <f t="shared" si="4"/>
        <v>Klinger Andreas</v>
      </c>
      <c r="AC11" s="226" t="str">
        <f t="shared" si="5"/>
        <v>NÖTTV</v>
      </c>
      <c r="AD11" s="227" t="str">
        <f>+IF(AU6="","",AU6)</f>
        <v/>
      </c>
      <c r="AE11" s="228" t="str">
        <f>+IF(AT6="","",AT6)</f>
        <v>:</v>
      </c>
      <c r="AF11" s="228" t="str">
        <f>+IF(AS6="","",AS6)</f>
        <v/>
      </c>
      <c r="AG11" s="229" t="str">
        <f>+IF(AU7="","",AU7)</f>
        <v/>
      </c>
      <c r="AH11" s="228" t="str">
        <f>+IF(AT7="","",AT7)</f>
        <v>:</v>
      </c>
      <c r="AI11" s="228" t="str">
        <f>+IF(AS7="","",AS7)</f>
        <v/>
      </c>
      <c r="AJ11" s="229" t="str">
        <f>+IF(AU8="","",AU8)</f>
        <v/>
      </c>
      <c r="AK11" s="228" t="str">
        <f>+IF(AT8="","",AT8)</f>
        <v>:</v>
      </c>
      <c r="AL11" s="230" t="str">
        <f>+IF(AS8="","",AS8)</f>
        <v/>
      </c>
      <c r="AM11" s="229" t="str">
        <f>+IF(AU9="","",AU9)</f>
        <v/>
      </c>
      <c r="AN11" s="228" t="str">
        <f>+IF(AT9="","",AT9)</f>
        <v>:</v>
      </c>
      <c r="AO11" s="230" t="str">
        <f>+IF(AS9="","",AS9)</f>
        <v/>
      </c>
      <c r="AP11" s="228" t="str">
        <f>+IF(AU10="","",AU10)</f>
        <v/>
      </c>
      <c r="AQ11" s="228" t="str">
        <f>+IF(AT10="","",AT10)</f>
        <v>:</v>
      </c>
      <c r="AR11" s="228" t="str">
        <f>+IF(AS10="","",AS10)</f>
        <v/>
      </c>
      <c r="AS11" s="231"/>
      <c r="AT11" s="232"/>
      <c r="AU11" s="233"/>
      <c r="AV11" s="234" t="str">
        <f t="shared" si="6"/>
        <v/>
      </c>
      <c r="AW11" s="235" t="str">
        <f t="shared" si="7"/>
        <v/>
      </c>
      <c r="AX11" s="229" t="str">
        <f t="shared" si="8"/>
        <v/>
      </c>
      <c r="AY11" s="228" t="s">
        <v>15</v>
      </c>
      <c r="AZ11" s="236" t="str">
        <f t="shared" si="9"/>
        <v/>
      </c>
      <c r="BA11" s="237" t="str">
        <f t="shared" si="10"/>
        <v/>
      </c>
      <c r="BC11" s="57"/>
      <c r="BD11" s="64"/>
      <c r="BE11" s="63"/>
      <c r="BF11" s="65" t="str">
        <f>+IF(COUNTIF($AA$6:$AA$12,3)=0,"3. Vorrunde A",MID(VLOOKUP(3,$AA$6:$AB$12,2,FALSE),1,SEARCH(" ",VLOOKUP(3,$AA$6:$AB$12,2,FALSE))))</f>
        <v>3. Vorrunde A</v>
      </c>
      <c r="BG11" s="58"/>
      <c r="BH11" s="59"/>
      <c r="BI11" s="57"/>
    </row>
    <row r="12" spans="1:61" ht="21.2" customHeight="1" thickBot="1" x14ac:dyDescent="0.3">
      <c r="A12" s="601" t="s">
        <v>6</v>
      </c>
      <c r="B12" s="603">
        <v>10</v>
      </c>
      <c r="C12" s="604"/>
      <c r="D12" s="604"/>
      <c r="E12" s="604"/>
      <c r="F12" s="604"/>
      <c r="G12" s="604"/>
      <c r="H12" s="604"/>
      <c r="I12" s="605"/>
      <c r="J12" s="606">
        <f>+B12+1</f>
        <v>11</v>
      </c>
      <c r="K12" s="607"/>
      <c r="L12" s="607"/>
      <c r="M12" s="607"/>
      <c r="N12" s="607"/>
      <c r="O12" s="607"/>
      <c r="P12" s="607"/>
      <c r="Q12" s="608"/>
      <c r="R12" s="606">
        <f>+J12+1</f>
        <v>12</v>
      </c>
      <c r="S12" s="607"/>
      <c r="T12" s="607"/>
      <c r="U12" s="607"/>
      <c r="V12" s="607"/>
      <c r="W12" s="607"/>
      <c r="X12" s="607"/>
      <c r="Y12" s="609"/>
      <c r="AA12" s="3"/>
      <c r="AB12" s="238"/>
      <c r="AC12" s="239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39"/>
      <c r="BC12" s="57"/>
      <c r="BD12" s="63"/>
      <c r="BE12" s="66" t="str">
        <f>+IF(BG12="","Verlierer",IF(BF11=BG12,BF13,BF11))</f>
        <v>Verlierer</v>
      </c>
      <c r="BF12" s="59"/>
      <c r="BG12" s="98"/>
      <c r="BH12" s="58"/>
      <c r="BI12" s="57"/>
    </row>
    <row r="13" spans="1:61" ht="21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C13" s="57"/>
      <c r="BD13" s="63"/>
      <c r="BE13" s="58"/>
      <c r="BF13" s="62" t="str">
        <f>+IF(COUNTIF($AA$16:$AB$22,2)=0,"2. Vorrunde B",MID(VLOOKUP(2,$AA$16:$AB$22,2,FALSE),1,SEARCH(" ",VLOOKUP(2,$AA$16:$AB$22,2,FALSE))))</f>
        <v>2. Vorrunde B</v>
      </c>
      <c r="BG13" s="57"/>
      <c r="BH13" s="58"/>
      <c r="BI13" s="57"/>
    </row>
    <row r="14" spans="1:61" ht="21.2" customHeight="1" thickBot="1" x14ac:dyDescent="0.3">
      <c r="A14" s="610" t="s">
        <v>7</v>
      </c>
      <c r="B14" s="184">
        <v>0.54166666666666663</v>
      </c>
      <c r="C14" s="93">
        <v>1</v>
      </c>
      <c r="D14" s="149" t="str">
        <f>+IF(C14="","",IF(COUNTIF($C$4:$C$10,C14)=1,VLOOKUP(C14,$C$4:$I$10,2,FALSE),IF(COUNTIF($S$4:$S$10,C14)=1,VLOOKUP(C14,$S$4:$Y$10,2,FALSE),"")))</f>
        <v>Oukal</v>
      </c>
      <c r="E14" s="76" t="s">
        <v>3</v>
      </c>
      <c r="F14" s="93">
        <v>6</v>
      </c>
      <c r="G14" s="149" t="str">
        <f t="shared" ref="G14:G31" si="11">+IF(F14="","",IF(COUNTIF($C$4:$C$10,F14)=1,VLOOKUP(F14,$C$4:$I$10,2,FALSE),IF(COUNTIF($S$4:$S$10,F14)=1,VLOOKUP(F14,$S$4:$Y$10,2,FALSE),"")))</f>
        <v>Klinger</v>
      </c>
      <c r="H14" s="93"/>
      <c r="I14" s="152" t="str">
        <f t="shared" ref="I14:I42" si="12">+IF(H14="","",IF(COUNTIF($C$4:$C$10,H14)=1,VLOOKUP(H14,$C$4:$I$10,2,FALSE),IF(COUNTIF($S$4:$S$10,H14)=1,VLOOKUP(H14,$S$4:$Y$10,2,FALSE),"")))</f>
        <v/>
      </c>
      <c r="J14" s="184">
        <f>+B14</f>
        <v>0.54166666666666663</v>
      </c>
      <c r="K14" s="93">
        <v>2</v>
      </c>
      <c r="L14" s="149" t="str">
        <f>+IF(K14="","",IF(COUNTIF($C$4:$C$10,K14)=1,VLOOKUP(K14,$C$4:$I$10,2,FALSE),IF(COUNTIF($S$4:$S$10,K14)=1,VLOOKUP(K14,$S$4:$Y$10,2,FALSE),"")))</f>
        <v>Hocheneder</v>
      </c>
      <c r="M14" s="76" t="s">
        <v>3</v>
      </c>
      <c r="N14" s="93">
        <v>5</v>
      </c>
      <c r="O14" s="149" t="str">
        <f>+IF(N14="","",IF(COUNTIF($C$4:$C$10,N14)=1,VLOOKUP(N14,$C$4:$I$10,2,FALSE),IF(COUNTIF($S$4:$S$10,N14)=1,VLOOKUP(N14,$S$4:$Y$10,2,FALSE),"")))</f>
        <v>Seper</v>
      </c>
      <c r="P14" s="93"/>
      <c r="Q14" s="164" t="str">
        <f>+IF(P14="","",IF(COUNTIF($C$4:$C$10,P14)=1,VLOOKUP(P14,$C$4:$I$10,2,FALSE),IF(COUNTIF($S$4:$S$10,P14)=1,VLOOKUP(P14,$S$4:$Y$10,2,FALSE),"")))</f>
        <v/>
      </c>
      <c r="R14" s="241">
        <f>+B14</f>
        <v>0.54166666666666663</v>
      </c>
      <c r="S14" s="93">
        <v>3</v>
      </c>
      <c r="T14" s="149" t="str">
        <f>+IF(S14="","",IF(COUNTIF($C$4:$C$10,S14)=1,VLOOKUP(S14,$C$4:$I$10,2,FALSE),IF(COUNTIF($S$4:$S$10,S14)=1,VLOOKUP(S14,$S$4:$Y$10,2,FALSE),"")))</f>
        <v>Gallitschitsch</v>
      </c>
      <c r="U14" s="76" t="s">
        <v>3</v>
      </c>
      <c r="V14" s="93">
        <v>4</v>
      </c>
      <c r="W14" s="149" t="str">
        <f>+IF(V14="","",IF(COUNTIF($C$4:$C$10,V14)=1,VLOOKUP(V14,$C$4:$I$10,2,FALSE),IF(COUNTIF($S$4:$S$10,V14)=1,VLOOKUP(V14,$S$4:$Y$10,2,FALSE),"")))</f>
        <v>Bajric</v>
      </c>
      <c r="X14" s="93"/>
      <c r="Y14" s="167" t="str">
        <f>+IF(X14="","",IF(COUNTIF($C$4:$C$10,X14)=1,VLOOKUP(X14,$C$4:$I$10,2,FALSE),IF(COUNTIF($S$4:$S$10,X14)=1,VLOOKUP(X14,$S$4:$Y$10,2,FALSE),"")))</f>
        <v/>
      </c>
      <c r="AD14" s="1"/>
      <c r="BC14" s="98"/>
      <c r="BD14" s="63"/>
      <c r="BE14" s="57"/>
      <c r="BF14" s="57"/>
      <c r="BG14" s="57"/>
      <c r="BH14" s="58"/>
      <c r="BI14" s="97"/>
    </row>
    <row r="15" spans="1:61" ht="21.2" customHeight="1" thickBot="1" x14ac:dyDescent="0.3">
      <c r="A15" s="611"/>
      <c r="B15" s="181">
        <v>0.55902777777777779</v>
      </c>
      <c r="C15" s="94">
        <v>7</v>
      </c>
      <c r="D15" s="150" t="str">
        <f t="shared" ref="D15:D31" si="13">+IF(C15="","",IF(COUNTIF($C$4:$C$10,C15)=1,VLOOKUP(C15,$C$4:$I$10,2,FALSE),IF(COUNTIF($S$4:$S$10,C15)=1,VLOOKUP(C15,$S$4:$Y$10,2,FALSE),"")))</f>
        <v>Schloffer</v>
      </c>
      <c r="E15" s="70" t="s">
        <v>3</v>
      </c>
      <c r="F15" s="94">
        <v>12</v>
      </c>
      <c r="G15" s="150" t="str">
        <f t="shared" si="11"/>
        <v>Ebner</v>
      </c>
      <c r="H15" s="94"/>
      <c r="I15" s="154" t="str">
        <f t="shared" si="12"/>
        <v/>
      </c>
      <c r="J15" s="181">
        <f>+B15</f>
        <v>0.55902777777777779</v>
      </c>
      <c r="K15" s="94">
        <v>8</v>
      </c>
      <c r="L15" s="150" t="str">
        <f t="shared" ref="L15:L31" si="14">+IF(K15="","",IF(COUNTIF($C$4:$C$10,K15)=1,VLOOKUP(K15,$C$4:$I$10,2,FALSE),IF(COUNTIF($S$4:$S$10,K15)=1,VLOOKUP(K15,$S$4:$Y$10,2,FALSE),"")))</f>
        <v>Weis</v>
      </c>
      <c r="M15" s="70" t="s">
        <v>3</v>
      </c>
      <c r="N15" s="94">
        <v>11</v>
      </c>
      <c r="O15" s="150" t="str">
        <f t="shared" ref="O15:O42" si="15">+IF(N15="","",IF(COUNTIF($C$4:$C$10,N15)=1,VLOOKUP(N15,$C$4:$I$10,2,FALSE),IF(COUNTIF($S$4:$S$10,N15)=1,VLOOKUP(N15,$S$4:$Y$10,2,FALSE),"")))</f>
        <v>Dieudonne</v>
      </c>
      <c r="P15" s="94"/>
      <c r="Q15" s="156" t="str">
        <f t="shared" ref="Q15:Q42" si="16">+IF(P15="","",IF(COUNTIF($C$4:$C$10,P15)=1,VLOOKUP(P15,$C$4:$I$10,2,FALSE),IF(COUNTIF($S$4:$S$10,P15)=1,VLOOKUP(P15,$S$4:$Y$10,2,FALSE),"")))</f>
        <v/>
      </c>
      <c r="R15" s="242">
        <f>+B15</f>
        <v>0.55902777777777779</v>
      </c>
      <c r="S15" s="94">
        <v>9</v>
      </c>
      <c r="T15" s="150" t="str">
        <f t="shared" ref="T15:T31" si="17">+IF(S15="","",IF(COUNTIF($C$4:$C$10,S15)=1,VLOOKUP(S15,$C$4:$I$10,2,FALSE),IF(COUNTIF($S$4:$S$10,S15)=1,VLOOKUP(S15,$S$4:$Y$10,2,FALSE),"")))</f>
        <v>Graf</v>
      </c>
      <c r="U15" s="70" t="s">
        <v>3</v>
      </c>
      <c r="V15" s="94">
        <v>10</v>
      </c>
      <c r="W15" s="150" t="str">
        <f t="shared" ref="W15:W42" si="18">+IF(V15="","",IF(COUNTIF($C$4:$C$10,V15)=1,VLOOKUP(V15,$C$4:$I$10,2,FALSE),IF(COUNTIF($S$4:$S$10,V15)=1,VLOOKUP(V15,$S$4:$Y$10,2,FALSE),"")))</f>
        <v>Koszik</v>
      </c>
      <c r="X15" s="94"/>
      <c r="Y15" s="146" t="str">
        <f t="shared" ref="Y15:Y42" si="19">+IF(X15="","",IF(COUNTIF($C$4:$C$10,X15)=1,VLOOKUP(X15,$C$4:$I$10,2,FALSE),IF(COUNTIF($S$4:$S$10,X15)=1,VLOOKUP(X15,$S$4:$Y$10,2,FALSE),"")))</f>
        <v/>
      </c>
      <c r="AB15" s="613" t="s">
        <v>13</v>
      </c>
      <c r="AC15" s="614"/>
      <c r="AD15" s="599" t="str">
        <f>+IF(AB16="","",MID(AB16,1,4))</f>
        <v>Schl</v>
      </c>
      <c r="AE15" s="592"/>
      <c r="AF15" s="593"/>
      <c r="AG15" s="592" t="str">
        <f>+IF(AB17="","",MID(AB17,1,4))</f>
        <v>Weis</v>
      </c>
      <c r="AH15" s="592"/>
      <c r="AI15" s="593"/>
      <c r="AJ15" s="591" t="str">
        <f>+IF(AB18="","",MID(AB18,1,4))</f>
        <v>Graf</v>
      </c>
      <c r="AK15" s="592"/>
      <c r="AL15" s="593"/>
      <c r="AM15" s="591" t="str">
        <f>+IF(AB19="","",MID(AB19,1,4))</f>
        <v>Kosz</v>
      </c>
      <c r="AN15" s="592"/>
      <c r="AO15" s="593"/>
      <c r="AP15" s="591" t="str">
        <f>+IF(AB20="","",MID(AB20,1,4))</f>
        <v>Dieu</v>
      </c>
      <c r="AQ15" s="592"/>
      <c r="AR15" s="593"/>
      <c r="AS15" s="591" t="str">
        <f>+IF(AB21="","",MID(AB21,1,4))</f>
        <v>Ebne</v>
      </c>
      <c r="AT15" s="592"/>
      <c r="AU15" s="593"/>
      <c r="AV15" s="51" t="s">
        <v>16</v>
      </c>
      <c r="AW15" s="52" t="s">
        <v>17</v>
      </c>
      <c r="AX15" s="594" t="s">
        <v>18</v>
      </c>
      <c r="AY15" s="595"/>
      <c r="AZ15" s="596"/>
      <c r="BA15" s="53" t="s">
        <v>19</v>
      </c>
      <c r="BC15" s="57" t="s">
        <v>26</v>
      </c>
      <c r="BD15" s="63"/>
      <c r="BE15" s="57"/>
      <c r="BF15" s="60" t="str">
        <f>+IF(COUNTIF($AA$6:$AA$12,2)=0,"2. Vorrunde A",MID(VLOOKUP(2,$AA$6:$AB$12,2,FALSE),1,SEARCH(" ",VLOOKUP(2,$AA$6:$AB$12,2,FALSE))))</f>
        <v>2. Vorrunde A</v>
      </c>
      <c r="BG15" s="57"/>
      <c r="BH15" s="58"/>
      <c r="BI15" s="67" t="s">
        <v>24</v>
      </c>
    </row>
    <row r="16" spans="1:61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Klinger</v>
      </c>
      <c r="E16" s="70" t="s">
        <v>3</v>
      </c>
      <c r="F16" s="94">
        <v>4</v>
      </c>
      <c r="G16" s="150" t="str">
        <f t="shared" si="11"/>
        <v>Bajric</v>
      </c>
      <c r="H16" s="94"/>
      <c r="I16" s="154" t="str">
        <f t="shared" si="12"/>
        <v/>
      </c>
      <c r="J16" s="181">
        <f t="shared" ref="J16:J31" si="20">+B16</f>
        <v>0.57638888888888895</v>
      </c>
      <c r="K16" s="94">
        <v>1</v>
      </c>
      <c r="L16" s="150" t="str">
        <f t="shared" si="14"/>
        <v>Oukal</v>
      </c>
      <c r="M16" s="70" t="s">
        <v>3</v>
      </c>
      <c r="N16" s="94">
        <v>2</v>
      </c>
      <c r="O16" s="150" t="str">
        <f t="shared" si="15"/>
        <v>Hocheneder</v>
      </c>
      <c r="P16" s="94"/>
      <c r="Q16" s="156" t="str">
        <f t="shared" si="16"/>
        <v/>
      </c>
      <c r="R16" s="242">
        <f t="shared" ref="R16:R31" si="21">+B16</f>
        <v>0.57638888888888895</v>
      </c>
      <c r="S16" s="94">
        <v>5</v>
      </c>
      <c r="T16" s="150" t="str">
        <f t="shared" si="17"/>
        <v>Seper</v>
      </c>
      <c r="U16" s="70" t="s">
        <v>3</v>
      </c>
      <c r="V16" s="94">
        <v>3</v>
      </c>
      <c r="W16" s="150" t="str">
        <f t="shared" si="18"/>
        <v>Gallitschitsch</v>
      </c>
      <c r="X16" s="94"/>
      <c r="Y16" s="146" t="str">
        <f t="shared" si="19"/>
        <v/>
      </c>
      <c r="AA16" s="3" t="str">
        <f t="shared" ref="AA16:AA21" si="22">+BA16</f>
        <v/>
      </c>
      <c r="AB16" s="7" t="str">
        <f t="shared" ref="AB16:AB21" si="23">+CONCATENATE(T4," ",W4)</f>
        <v>Schloffer Steven</v>
      </c>
      <c r="AC16" s="4" t="str">
        <f t="shared" ref="AC16:AC21" si="24">+IF(Y4="","",Y4)</f>
        <v>STTTV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7" t="str">
        <f t="shared" ref="AV16:AV21" si="25">+IF(COUNTIF(AD16:AU16,"")-13=0,"",IF(AD16&gt;AF16,1,0)+IF(AG16&gt;AI16,1,0)+IF(AJ16&gt;AL16,1,0)+IF(AM16&gt;AO16,1,0)+IF(AP16&gt;AR16,1,0)+IF(AS16&gt;AU16,1,0))</f>
        <v/>
      </c>
      <c r="AW16" s="18" t="str">
        <f t="shared" ref="AW16:AW21" si="26">+IF(AV16="","",IF(AD16&lt;AF16,1,0)+IF(AG16&lt;AI16,1,0)+IF(AJ16&lt;AL16,1,0)+IF(AM16&lt;AO16,1,0)+IF(AP16&lt;AR16,1,0)+IF(AS16&lt;AU16,1,0))</f>
        <v/>
      </c>
      <c r="AX16" s="19" t="str">
        <f t="shared" ref="AX16:AX21" si="27">IF(AV16="","",SUM(AD16,AG16,AJ16,AM16,AP16,AS16))</f>
        <v/>
      </c>
      <c r="AY16" s="20" t="s">
        <v>15</v>
      </c>
      <c r="AZ16" s="21" t="str">
        <f t="shared" ref="AZ16:AZ21" si="28">IF(AV16="","",SUM(AF16,AI16,AL16,AO16,AR16,AU16))</f>
        <v/>
      </c>
      <c r="BA16" s="22" t="str">
        <f t="shared" ref="BA16:BA21" si="29">+IF(AV16="","",IF(COUNTIF(AV$16:AV$21,AV16)&gt;1,"",RANK(AV16,AV$16:AV$21)))</f>
        <v/>
      </c>
      <c r="BC16" s="57"/>
      <c r="BD16" s="63"/>
      <c r="BE16" s="58" t="str">
        <f>+IF(BG16="","Verlierer",IF(BF15=BG16,BF17,BF15))</f>
        <v>Verlierer</v>
      </c>
      <c r="BF16" s="59"/>
      <c r="BG16" s="97"/>
      <c r="BH16" s="58"/>
      <c r="BI16" s="65"/>
    </row>
    <row r="17" spans="1:61" ht="21.2" customHeight="1" thickBot="1" x14ac:dyDescent="0.3">
      <c r="A17" s="611"/>
      <c r="B17" s="181">
        <v>0.59375</v>
      </c>
      <c r="C17" s="94">
        <v>7</v>
      </c>
      <c r="D17" s="150" t="str">
        <f t="shared" si="13"/>
        <v>Schloffer</v>
      </c>
      <c r="E17" s="70" t="s">
        <v>3</v>
      </c>
      <c r="F17" s="94">
        <v>8</v>
      </c>
      <c r="G17" s="150" t="str">
        <f t="shared" si="11"/>
        <v>Weis</v>
      </c>
      <c r="H17" s="94"/>
      <c r="I17" s="154" t="str">
        <f t="shared" si="12"/>
        <v/>
      </c>
      <c r="J17" s="181">
        <f t="shared" si="20"/>
        <v>0.59375</v>
      </c>
      <c r="K17" s="94">
        <v>11</v>
      </c>
      <c r="L17" s="150" t="str">
        <f t="shared" si="14"/>
        <v>Dieudonne</v>
      </c>
      <c r="M17" s="70" t="s">
        <v>3</v>
      </c>
      <c r="N17" s="94">
        <v>9</v>
      </c>
      <c r="O17" s="150" t="str">
        <f t="shared" si="15"/>
        <v>Graf</v>
      </c>
      <c r="P17" s="94"/>
      <c r="Q17" s="156" t="str">
        <f t="shared" si="16"/>
        <v/>
      </c>
      <c r="R17" s="242">
        <f t="shared" si="21"/>
        <v>0.59375</v>
      </c>
      <c r="S17" s="94">
        <v>12</v>
      </c>
      <c r="T17" s="150" t="str">
        <f t="shared" si="17"/>
        <v>Ebner</v>
      </c>
      <c r="U17" s="70" t="s">
        <v>3</v>
      </c>
      <c r="V17" s="94">
        <v>10</v>
      </c>
      <c r="W17" s="150" t="str">
        <f t="shared" si="18"/>
        <v>Koszik</v>
      </c>
      <c r="X17" s="94"/>
      <c r="Y17" s="146" t="str">
        <f t="shared" si="19"/>
        <v/>
      </c>
      <c r="AA17" s="3" t="str">
        <f t="shared" si="22"/>
        <v/>
      </c>
      <c r="AB17" s="8" t="str">
        <f t="shared" si="23"/>
        <v>Weis Michael</v>
      </c>
      <c r="AC17" s="5" t="str">
        <f t="shared" si="24"/>
        <v>NÖTTV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31" t="str">
        <f t="shared" si="25"/>
        <v/>
      </c>
      <c r="AW17" s="32" t="str">
        <f t="shared" si="26"/>
        <v/>
      </c>
      <c r="AX17" s="33" t="str">
        <f t="shared" si="27"/>
        <v/>
      </c>
      <c r="AY17" s="34" t="s">
        <v>15</v>
      </c>
      <c r="AZ17" s="35" t="str">
        <f t="shared" si="28"/>
        <v/>
      </c>
      <c r="BA17" s="36" t="str">
        <f t="shared" si="29"/>
        <v/>
      </c>
      <c r="BC17" s="57"/>
      <c r="BD17" s="63"/>
      <c r="BE17" s="61"/>
      <c r="BF17" s="62" t="str">
        <f>+IF(COUNTIF($AA$16:$AB$22,3)=0,"3. Vorrunde B",MID(VLOOKUP(3,$AA$16:$AB$22,2,FALSE),1,SEARCH(" ",VLOOKUP(3,$AA$16:$AB$22,2,FALSE))))</f>
        <v>3. Vorrunde B</v>
      </c>
      <c r="BG17" s="59"/>
      <c r="BH17" s="58"/>
      <c r="BI17" s="65"/>
    </row>
    <row r="18" spans="1:61" ht="21.2" customHeight="1" thickBot="1" x14ac:dyDescent="0.3">
      <c r="A18" s="611"/>
      <c r="B18" s="181">
        <v>0.61805555555555558</v>
      </c>
      <c r="C18" s="94">
        <v>2</v>
      </c>
      <c r="D18" s="150" t="str">
        <f t="shared" si="13"/>
        <v>Hocheneder</v>
      </c>
      <c r="E18" s="70" t="s">
        <v>3</v>
      </c>
      <c r="F18" s="94">
        <v>6</v>
      </c>
      <c r="G18" s="150" t="str">
        <f t="shared" si="11"/>
        <v>Klinger</v>
      </c>
      <c r="H18" s="94"/>
      <c r="I18" s="154" t="str">
        <f t="shared" si="12"/>
        <v/>
      </c>
      <c r="J18" s="181">
        <f t="shared" si="20"/>
        <v>0.61805555555555558</v>
      </c>
      <c r="K18" s="94">
        <v>3</v>
      </c>
      <c r="L18" s="150" t="str">
        <f t="shared" si="14"/>
        <v>Gallitschitsch</v>
      </c>
      <c r="M18" s="70" t="s">
        <v>3</v>
      </c>
      <c r="N18" s="94">
        <v>1</v>
      </c>
      <c r="O18" s="150" t="str">
        <f t="shared" si="15"/>
        <v>Oukal</v>
      </c>
      <c r="P18" s="94"/>
      <c r="Q18" s="156" t="str">
        <f t="shared" si="16"/>
        <v/>
      </c>
      <c r="R18" s="242">
        <f t="shared" si="21"/>
        <v>0.61805555555555558</v>
      </c>
      <c r="S18" s="94">
        <v>4</v>
      </c>
      <c r="T18" s="150" t="str">
        <f t="shared" si="17"/>
        <v>Bajric</v>
      </c>
      <c r="U18" s="70" t="s">
        <v>3</v>
      </c>
      <c r="V18" s="94">
        <v>5</v>
      </c>
      <c r="W18" s="150" t="str">
        <f t="shared" si="18"/>
        <v>Seper</v>
      </c>
      <c r="X18" s="94"/>
      <c r="Y18" s="146" t="str">
        <f t="shared" si="19"/>
        <v/>
      </c>
      <c r="AA18" s="3" t="str">
        <f t="shared" si="22"/>
        <v/>
      </c>
      <c r="AB18" s="9" t="str">
        <f t="shared" si="23"/>
        <v>Graf Otto</v>
      </c>
      <c r="AC18" s="5" t="str">
        <f t="shared" si="24"/>
        <v>WTTV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31" t="str">
        <f t="shared" si="25"/>
        <v/>
      </c>
      <c r="AW18" s="32" t="str">
        <f t="shared" si="26"/>
        <v/>
      </c>
      <c r="AX18" s="33" t="str">
        <f t="shared" si="27"/>
        <v/>
      </c>
      <c r="AY18" s="34" t="s">
        <v>15</v>
      </c>
      <c r="AZ18" s="35" t="str">
        <f t="shared" si="28"/>
        <v/>
      </c>
      <c r="BA18" s="36" t="str">
        <f t="shared" si="29"/>
        <v/>
      </c>
      <c r="BC18" s="57"/>
      <c r="BD18" s="68" t="str">
        <f>+IF(BG16="","",BE16)</f>
        <v/>
      </c>
      <c r="BE18" s="63"/>
      <c r="BF18" s="57"/>
      <c r="BG18" s="58"/>
      <c r="BH18" s="98"/>
      <c r="BI18" s="65"/>
    </row>
    <row r="19" spans="1:61" ht="21.2" customHeight="1" thickBot="1" x14ac:dyDescent="0.3">
      <c r="A19" s="611"/>
      <c r="B19" s="181">
        <v>0.63541666666666663</v>
      </c>
      <c r="C19" s="94">
        <v>8</v>
      </c>
      <c r="D19" s="150" t="str">
        <f t="shared" si="13"/>
        <v>Weis</v>
      </c>
      <c r="E19" s="70" t="s">
        <v>3</v>
      </c>
      <c r="F19" s="94">
        <v>12</v>
      </c>
      <c r="G19" s="150" t="str">
        <f t="shared" si="11"/>
        <v>Ebner</v>
      </c>
      <c r="H19" s="94"/>
      <c r="I19" s="154" t="str">
        <f t="shared" si="12"/>
        <v/>
      </c>
      <c r="J19" s="181">
        <f t="shared" si="20"/>
        <v>0.63541666666666663</v>
      </c>
      <c r="K19" s="94">
        <v>9</v>
      </c>
      <c r="L19" s="150" t="str">
        <f t="shared" si="14"/>
        <v>Graf</v>
      </c>
      <c r="M19" s="70" t="s">
        <v>3</v>
      </c>
      <c r="N19" s="94">
        <v>7</v>
      </c>
      <c r="O19" s="150" t="str">
        <f t="shared" si="15"/>
        <v>Schloffer</v>
      </c>
      <c r="P19" s="94"/>
      <c r="Q19" s="156" t="str">
        <f t="shared" si="16"/>
        <v/>
      </c>
      <c r="R19" s="242">
        <f t="shared" si="21"/>
        <v>0.63541666666666663</v>
      </c>
      <c r="S19" s="94">
        <v>10</v>
      </c>
      <c r="T19" s="150" t="str">
        <f t="shared" si="17"/>
        <v>Koszik</v>
      </c>
      <c r="U19" s="70" t="s">
        <v>3</v>
      </c>
      <c r="V19" s="94">
        <v>11</v>
      </c>
      <c r="W19" s="150" t="str">
        <f t="shared" si="18"/>
        <v>Dieudonne</v>
      </c>
      <c r="X19" s="94"/>
      <c r="Y19" s="146" t="str">
        <f t="shared" si="19"/>
        <v/>
      </c>
      <c r="AA19" s="3" t="str">
        <f t="shared" si="22"/>
        <v/>
      </c>
      <c r="AB19" s="9" t="str">
        <f t="shared" si="23"/>
        <v>Koszik Tobias</v>
      </c>
      <c r="AC19" s="5" t="str">
        <f t="shared" si="24"/>
        <v>WTTV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31" t="str">
        <f t="shared" si="25"/>
        <v/>
      </c>
      <c r="AW19" s="32" t="str">
        <f t="shared" si="26"/>
        <v/>
      </c>
      <c r="AX19" s="33" t="str">
        <f t="shared" si="27"/>
        <v/>
      </c>
      <c r="AY19" s="34" t="s">
        <v>15</v>
      </c>
      <c r="AZ19" s="35" t="str">
        <f t="shared" si="28"/>
        <v/>
      </c>
      <c r="BA19" s="36" t="str">
        <f t="shared" si="29"/>
        <v/>
      </c>
      <c r="BC19" s="57"/>
      <c r="BD19" s="57"/>
      <c r="BE19" s="63"/>
      <c r="BF19" s="60" t="s">
        <v>367</v>
      </c>
      <c r="BG19" s="58"/>
      <c r="BH19" s="57"/>
      <c r="BI19" s="65"/>
    </row>
    <row r="20" spans="1:61" ht="21.2" customHeight="1" thickBot="1" x14ac:dyDescent="0.3">
      <c r="A20" s="611"/>
      <c r="B20" s="181">
        <v>0.65277777777777779</v>
      </c>
      <c r="C20" s="94">
        <v>6</v>
      </c>
      <c r="D20" s="150" t="str">
        <f t="shared" si="13"/>
        <v>Klinger</v>
      </c>
      <c r="E20" s="70" t="s">
        <v>3</v>
      </c>
      <c r="F20" s="94">
        <v>5</v>
      </c>
      <c r="G20" s="150" t="str">
        <f t="shared" si="11"/>
        <v>Seper</v>
      </c>
      <c r="H20" s="94"/>
      <c r="I20" s="154" t="str">
        <f t="shared" si="12"/>
        <v/>
      </c>
      <c r="J20" s="181">
        <f t="shared" si="20"/>
        <v>0.65277777777777779</v>
      </c>
      <c r="K20" s="94">
        <v>2</v>
      </c>
      <c r="L20" s="150" t="str">
        <f t="shared" si="14"/>
        <v>Hocheneder</v>
      </c>
      <c r="M20" s="70" t="s">
        <v>3</v>
      </c>
      <c r="N20" s="94">
        <v>3</v>
      </c>
      <c r="O20" s="150" t="str">
        <f t="shared" si="15"/>
        <v>Gallitschitsch</v>
      </c>
      <c r="P20" s="94"/>
      <c r="Q20" s="156" t="str">
        <f t="shared" si="16"/>
        <v/>
      </c>
      <c r="R20" s="242">
        <f t="shared" si="21"/>
        <v>0.65277777777777779</v>
      </c>
      <c r="S20" s="94">
        <v>1</v>
      </c>
      <c r="T20" s="150" t="str">
        <f t="shared" si="17"/>
        <v>Oukal</v>
      </c>
      <c r="U20" s="70" t="s">
        <v>3</v>
      </c>
      <c r="V20" s="94">
        <v>4</v>
      </c>
      <c r="W20" s="150" t="str">
        <f t="shared" si="18"/>
        <v>Bajric</v>
      </c>
      <c r="X20" s="94"/>
      <c r="Y20" s="146" t="str">
        <f t="shared" si="19"/>
        <v/>
      </c>
      <c r="AA20" s="3" t="str">
        <f t="shared" si="22"/>
        <v/>
      </c>
      <c r="AB20" s="9" t="str">
        <f t="shared" si="23"/>
        <v>Dieudonne Maxime</v>
      </c>
      <c r="AC20" s="5" t="str">
        <f t="shared" si="24"/>
        <v>VTTV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31" t="str">
        <f t="shared" si="25"/>
        <v/>
      </c>
      <c r="AW20" s="32" t="str">
        <f t="shared" si="26"/>
        <v/>
      </c>
      <c r="AX20" s="33" t="str">
        <f t="shared" si="27"/>
        <v/>
      </c>
      <c r="AY20" s="34" t="s">
        <v>15</v>
      </c>
      <c r="AZ20" s="35" t="str">
        <f t="shared" si="28"/>
        <v/>
      </c>
      <c r="BA20" s="36" t="str">
        <f t="shared" si="29"/>
        <v/>
      </c>
      <c r="BC20" s="57"/>
      <c r="BD20" s="57"/>
      <c r="BE20" s="66" t="str">
        <f>+IF(BG20="","Verlierer",IF(BF19=BG20,BF21,BF19))</f>
        <v>[FREILOS]</v>
      </c>
      <c r="BF20" s="59"/>
      <c r="BG20" s="62" t="str">
        <f>+BF21</f>
        <v>1. Vorrunde B</v>
      </c>
      <c r="BH20" s="57"/>
      <c r="BI20" s="65"/>
    </row>
    <row r="21" spans="1:61" ht="21.2" customHeight="1" thickBot="1" x14ac:dyDescent="0.3">
      <c r="A21" s="611"/>
      <c r="B21" s="181">
        <v>0.67013888888888884</v>
      </c>
      <c r="C21" s="94">
        <v>12</v>
      </c>
      <c r="D21" s="150" t="str">
        <f t="shared" si="13"/>
        <v>Ebner</v>
      </c>
      <c r="E21" s="70" t="s">
        <v>3</v>
      </c>
      <c r="F21" s="94">
        <v>11</v>
      </c>
      <c r="G21" s="150" t="str">
        <f t="shared" si="11"/>
        <v>Dieudonne</v>
      </c>
      <c r="H21" s="94"/>
      <c r="I21" s="154" t="str">
        <f t="shared" si="12"/>
        <v/>
      </c>
      <c r="J21" s="181">
        <f t="shared" si="20"/>
        <v>0.67013888888888884</v>
      </c>
      <c r="K21" s="94">
        <v>7</v>
      </c>
      <c r="L21" s="150" t="str">
        <f t="shared" si="14"/>
        <v>Schloffer</v>
      </c>
      <c r="M21" s="70" t="s">
        <v>3</v>
      </c>
      <c r="N21" s="94">
        <v>10</v>
      </c>
      <c r="O21" s="150" t="str">
        <f t="shared" si="15"/>
        <v>Koszik</v>
      </c>
      <c r="P21" s="94"/>
      <c r="Q21" s="156" t="str">
        <f t="shared" si="16"/>
        <v/>
      </c>
      <c r="R21" s="242">
        <f t="shared" si="21"/>
        <v>0.67013888888888884</v>
      </c>
      <c r="S21" s="94">
        <v>8</v>
      </c>
      <c r="T21" s="150" t="str">
        <f t="shared" si="17"/>
        <v>Weis</v>
      </c>
      <c r="U21" s="70" t="s">
        <v>3</v>
      </c>
      <c r="V21" s="94">
        <v>9</v>
      </c>
      <c r="W21" s="150" t="str">
        <f t="shared" si="18"/>
        <v>Graf</v>
      </c>
      <c r="X21" s="94"/>
      <c r="Y21" s="146" t="str">
        <f t="shared" si="19"/>
        <v/>
      </c>
      <c r="AA21" s="3" t="str">
        <f t="shared" si="22"/>
        <v/>
      </c>
      <c r="AB21" s="225" t="str">
        <f t="shared" si="23"/>
        <v>Ebner Florian</v>
      </c>
      <c r="AC21" s="226" t="str">
        <f t="shared" si="24"/>
        <v>OÖTTV</v>
      </c>
      <c r="AD21" s="227" t="str">
        <f>+IF(AU16="","",AU16)</f>
        <v/>
      </c>
      <c r="AE21" s="228" t="str">
        <f>+IF(AT16="","",AT16)</f>
        <v>:</v>
      </c>
      <c r="AF21" s="228" t="str">
        <f>+IF(AS16="","",AS16)</f>
        <v/>
      </c>
      <c r="AG21" s="229" t="str">
        <f>+IF(AU17="","",AU17)</f>
        <v/>
      </c>
      <c r="AH21" s="228" t="str">
        <f>+IF(AT17="","",AT17)</f>
        <v>:</v>
      </c>
      <c r="AI21" s="228" t="str">
        <f>+IF(AS17="","",AS17)</f>
        <v/>
      </c>
      <c r="AJ21" s="229" t="str">
        <f>+IF(AU18="","",AU18)</f>
        <v/>
      </c>
      <c r="AK21" s="228" t="str">
        <f>+IF(AT18="","",AT18)</f>
        <v>:</v>
      </c>
      <c r="AL21" s="230" t="str">
        <f>+IF(AS18="","",AS18)</f>
        <v/>
      </c>
      <c r="AM21" s="229" t="str">
        <f>+IF(AU19="","",AU19)</f>
        <v/>
      </c>
      <c r="AN21" s="228" t="str">
        <f>+IF(AT19="","",AT19)</f>
        <v>:</v>
      </c>
      <c r="AO21" s="230" t="str">
        <f>+IF(AS19="","",AS19)</f>
        <v/>
      </c>
      <c r="AP21" s="228" t="str">
        <f>+IF(AU20="","",AU20)</f>
        <v/>
      </c>
      <c r="AQ21" s="228" t="str">
        <f>+IF(AT20="","",AT20)</f>
        <v>:</v>
      </c>
      <c r="AR21" s="228" t="str">
        <f>+IF(AS20="","",AS20)</f>
        <v/>
      </c>
      <c r="AS21" s="231"/>
      <c r="AT21" s="232"/>
      <c r="AU21" s="233"/>
      <c r="AV21" s="234" t="str">
        <f t="shared" si="25"/>
        <v/>
      </c>
      <c r="AW21" s="235" t="str">
        <f t="shared" si="26"/>
        <v/>
      </c>
      <c r="AX21" s="229" t="str">
        <f t="shared" si="27"/>
        <v/>
      </c>
      <c r="AY21" s="228" t="s">
        <v>15</v>
      </c>
      <c r="AZ21" s="236" t="str">
        <f t="shared" si="28"/>
        <v/>
      </c>
      <c r="BA21" s="237" t="str">
        <f t="shared" si="29"/>
        <v/>
      </c>
      <c r="BC21" s="57"/>
      <c r="BD21" s="57"/>
      <c r="BE21" s="58"/>
      <c r="BF21" s="69" t="str">
        <f>+IF(COUNTIF($AA$16:$AB$22,1)=0,"1. Vorrunde B",MID(VLOOKUP(1,$AA$16:$AB$22,2,FALSE),1,SEARCH(" ",VLOOKUP(1,$AA$16:$AB$22,2,FALSE))))</f>
        <v>1. Vorrunde B</v>
      </c>
      <c r="BG21" s="57"/>
      <c r="BH21" s="57"/>
      <c r="BI21" s="65"/>
    </row>
    <row r="22" spans="1:61" ht="21.2" customHeight="1" thickBot="1" x14ac:dyDescent="0.3">
      <c r="A22" s="611"/>
      <c r="B22" s="181">
        <v>0.69444444444444453</v>
      </c>
      <c r="C22" s="94">
        <v>3</v>
      </c>
      <c r="D22" s="150" t="str">
        <f t="shared" si="13"/>
        <v>Gallitschitsch</v>
      </c>
      <c r="E22" s="70" t="s">
        <v>3</v>
      </c>
      <c r="F22" s="94">
        <v>6</v>
      </c>
      <c r="G22" s="150" t="str">
        <f t="shared" si="11"/>
        <v>Klinger</v>
      </c>
      <c r="H22" s="94"/>
      <c r="I22" s="154" t="str">
        <f t="shared" si="12"/>
        <v/>
      </c>
      <c r="J22" s="181">
        <f t="shared" si="20"/>
        <v>0.69444444444444453</v>
      </c>
      <c r="K22" s="94">
        <v>4</v>
      </c>
      <c r="L22" s="150" t="str">
        <f t="shared" si="14"/>
        <v>Bajric</v>
      </c>
      <c r="M22" s="70" t="s">
        <v>3</v>
      </c>
      <c r="N22" s="94">
        <v>2</v>
      </c>
      <c r="O22" s="150" t="str">
        <f t="shared" si="15"/>
        <v>Hocheneder</v>
      </c>
      <c r="P22" s="94"/>
      <c r="Q22" s="156" t="str">
        <f t="shared" si="16"/>
        <v/>
      </c>
      <c r="R22" s="242">
        <f t="shared" si="21"/>
        <v>0.69444444444444453</v>
      </c>
      <c r="S22" s="94">
        <v>5</v>
      </c>
      <c r="T22" s="150" t="str">
        <f t="shared" si="17"/>
        <v>Seper</v>
      </c>
      <c r="U22" s="70" t="s">
        <v>3</v>
      </c>
      <c r="V22" s="94">
        <v>1</v>
      </c>
      <c r="W22" s="150" t="str">
        <f t="shared" si="18"/>
        <v>Oukal</v>
      </c>
      <c r="X22" s="94"/>
      <c r="Y22" s="146" t="str">
        <f t="shared" si="19"/>
        <v/>
      </c>
      <c r="AA22" s="3"/>
      <c r="AB22" s="238"/>
      <c r="AC22" s="239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39"/>
      <c r="BC22" s="65"/>
      <c r="BD22" s="65"/>
      <c r="BE22" s="57"/>
      <c r="BF22" s="57"/>
      <c r="BG22" s="57"/>
      <c r="BH22" s="60" t="str">
        <f>+IF(BH10="","",IF(BG8=BH10,BG12,BG8))</f>
        <v/>
      </c>
      <c r="BI22" s="57"/>
    </row>
    <row r="23" spans="1:61" ht="21.2" customHeight="1" x14ac:dyDescent="0.25">
      <c r="A23" s="611"/>
      <c r="B23" s="181">
        <v>0.71180555555555547</v>
      </c>
      <c r="C23" s="94">
        <v>9</v>
      </c>
      <c r="D23" s="150" t="str">
        <f t="shared" si="13"/>
        <v>Graf</v>
      </c>
      <c r="E23" s="70" t="s">
        <v>3</v>
      </c>
      <c r="F23" s="94">
        <v>12</v>
      </c>
      <c r="G23" s="150" t="str">
        <f t="shared" si="11"/>
        <v>Ebner</v>
      </c>
      <c r="H23" s="94"/>
      <c r="I23" s="154" t="str">
        <f t="shared" si="12"/>
        <v/>
      </c>
      <c r="J23" s="181">
        <f t="shared" si="20"/>
        <v>0.71180555555555547</v>
      </c>
      <c r="K23" s="94">
        <v>11</v>
      </c>
      <c r="L23" s="150" t="str">
        <f t="shared" si="14"/>
        <v>Dieudonne</v>
      </c>
      <c r="M23" s="70" t="s">
        <v>3</v>
      </c>
      <c r="N23" s="94">
        <v>7</v>
      </c>
      <c r="O23" s="150" t="str">
        <f t="shared" si="15"/>
        <v>Schloffer</v>
      </c>
      <c r="P23" s="94"/>
      <c r="Q23" s="156" t="str">
        <f t="shared" si="16"/>
        <v/>
      </c>
      <c r="R23" s="242">
        <f t="shared" si="21"/>
        <v>0.71180555555555547</v>
      </c>
      <c r="S23" s="94">
        <v>10</v>
      </c>
      <c r="T23" s="150" t="str">
        <f t="shared" si="17"/>
        <v>Koszik</v>
      </c>
      <c r="U23" s="70" t="s">
        <v>3</v>
      </c>
      <c r="V23" s="94">
        <v>8</v>
      </c>
      <c r="W23" s="150" t="str">
        <f t="shared" si="18"/>
        <v>Weis</v>
      </c>
      <c r="X23" s="94"/>
      <c r="Y23" s="146" t="str">
        <f t="shared" si="19"/>
        <v/>
      </c>
      <c r="AD23" s="1"/>
      <c r="BC23" s="65"/>
      <c r="BD23" s="65"/>
      <c r="BE23" s="57"/>
      <c r="BF23" s="57"/>
      <c r="BG23" s="57"/>
      <c r="BH23" s="59"/>
      <c r="BI23" s="57"/>
    </row>
    <row r="24" spans="1:61" ht="21.2" customHeight="1" thickBot="1" x14ac:dyDescent="0.3">
      <c r="A24" s="611"/>
      <c r="B24" s="181">
        <v>0.72916666666666663</v>
      </c>
      <c r="C24" s="94"/>
      <c r="D24" s="150" t="str">
        <f t="shared" si="13"/>
        <v/>
      </c>
      <c r="E24" s="70" t="s">
        <v>3</v>
      </c>
      <c r="F24" s="94"/>
      <c r="G24" s="150" t="str">
        <f t="shared" si="11"/>
        <v/>
      </c>
      <c r="H24" s="94"/>
      <c r="I24" s="154" t="str">
        <f t="shared" si="12"/>
        <v/>
      </c>
      <c r="J24" s="181">
        <f t="shared" si="20"/>
        <v>0.72916666666666663</v>
      </c>
      <c r="K24" s="94"/>
      <c r="L24" s="150" t="str">
        <f t="shared" si="14"/>
        <v/>
      </c>
      <c r="M24" s="70" t="s">
        <v>3</v>
      </c>
      <c r="N24" s="94"/>
      <c r="O24" s="150" t="str">
        <f t="shared" si="15"/>
        <v/>
      </c>
      <c r="P24" s="94"/>
      <c r="Q24" s="156" t="str">
        <f t="shared" si="16"/>
        <v/>
      </c>
      <c r="R24" s="242">
        <f t="shared" si="21"/>
        <v>0.72916666666666663</v>
      </c>
      <c r="S24" s="94"/>
      <c r="T24" s="150" t="str">
        <f t="shared" si="17"/>
        <v/>
      </c>
      <c r="U24" s="70" t="s">
        <v>3</v>
      </c>
      <c r="V24" s="94"/>
      <c r="W24" s="150" t="str">
        <f t="shared" si="18"/>
        <v/>
      </c>
      <c r="X24" s="94"/>
      <c r="Y24" s="146" t="str">
        <f t="shared" si="19"/>
        <v/>
      </c>
      <c r="AD24" s="1"/>
      <c r="BC24" s="65"/>
      <c r="BD24" s="65"/>
      <c r="BE24" s="57"/>
      <c r="BF24" s="57"/>
      <c r="BG24" s="57"/>
      <c r="BH24" s="58"/>
      <c r="BI24" s="97"/>
    </row>
    <row r="25" spans="1:61" ht="21.2" customHeight="1" x14ac:dyDescent="0.25">
      <c r="A25" s="611"/>
      <c r="B25" s="181"/>
      <c r="C25" s="94"/>
      <c r="D25" s="150" t="str">
        <f t="shared" si="13"/>
        <v/>
      </c>
      <c r="E25" s="70" t="s">
        <v>3</v>
      </c>
      <c r="F25" s="94"/>
      <c r="G25" s="150" t="str">
        <f t="shared" si="11"/>
        <v/>
      </c>
      <c r="H25" s="94"/>
      <c r="I25" s="154" t="str">
        <f t="shared" si="12"/>
        <v/>
      </c>
      <c r="J25" s="181">
        <f t="shared" si="20"/>
        <v>0</v>
      </c>
      <c r="K25" s="94"/>
      <c r="L25" s="150" t="str">
        <f t="shared" si="14"/>
        <v/>
      </c>
      <c r="M25" s="70" t="s">
        <v>3</v>
      </c>
      <c r="N25" s="94"/>
      <c r="O25" s="150" t="str">
        <f t="shared" si="15"/>
        <v/>
      </c>
      <c r="P25" s="94"/>
      <c r="Q25" s="156" t="str">
        <f t="shared" si="16"/>
        <v/>
      </c>
      <c r="R25" s="242">
        <f t="shared" si="21"/>
        <v>0</v>
      </c>
      <c r="S25" s="94"/>
      <c r="T25" s="150" t="str">
        <f t="shared" si="17"/>
        <v/>
      </c>
      <c r="U25" s="70" t="s">
        <v>3</v>
      </c>
      <c r="V25" s="94"/>
      <c r="W25" s="150" t="str">
        <f t="shared" si="18"/>
        <v/>
      </c>
      <c r="X25" s="94"/>
      <c r="Y25" s="146" t="str">
        <f t="shared" si="19"/>
        <v/>
      </c>
      <c r="AD25" s="1"/>
      <c r="BC25" s="65"/>
      <c r="BD25" s="65"/>
      <c r="BE25" s="57"/>
      <c r="BF25" s="57"/>
      <c r="BG25" s="57"/>
      <c r="BH25" s="58"/>
      <c r="BI25" s="57" t="s">
        <v>25</v>
      </c>
    </row>
    <row r="26" spans="1:61" ht="21.2" customHeight="1" thickBot="1" x14ac:dyDescent="0.3">
      <c r="A26" s="611"/>
      <c r="B26" s="181"/>
      <c r="C26" s="94"/>
      <c r="D26" s="150" t="str">
        <f t="shared" si="13"/>
        <v/>
      </c>
      <c r="E26" s="70" t="s">
        <v>3</v>
      </c>
      <c r="F26" s="94"/>
      <c r="G26" s="150" t="str">
        <f t="shared" si="11"/>
        <v/>
      </c>
      <c r="H26" s="94"/>
      <c r="I26" s="154" t="str">
        <f t="shared" si="12"/>
        <v/>
      </c>
      <c r="J26" s="181">
        <f t="shared" si="20"/>
        <v>0</v>
      </c>
      <c r="K26" s="94"/>
      <c r="L26" s="150" t="str">
        <f t="shared" si="14"/>
        <v/>
      </c>
      <c r="M26" s="70" t="s">
        <v>3</v>
      </c>
      <c r="N26" s="94"/>
      <c r="O26" s="150" t="str">
        <f t="shared" si="15"/>
        <v/>
      </c>
      <c r="P26" s="94"/>
      <c r="Q26" s="156" t="str">
        <f t="shared" si="16"/>
        <v/>
      </c>
      <c r="R26" s="242">
        <f t="shared" si="21"/>
        <v>0</v>
      </c>
      <c r="S26" s="94"/>
      <c r="T26" s="150" t="str">
        <f t="shared" si="17"/>
        <v/>
      </c>
      <c r="U26" s="70" t="s">
        <v>3</v>
      </c>
      <c r="V26" s="94"/>
      <c r="W26" s="150" t="str">
        <f t="shared" si="18"/>
        <v/>
      </c>
      <c r="X26" s="94"/>
      <c r="Y26" s="146" t="str">
        <f t="shared" si="19"/>
        <v/>
      </c>
      <c r="AD26" s="1"/>
      <c r="BC26" s="65"/>
      <c r="BD26" s="65"/>
      <c r="BE26" s="57"/>
      <c r="BF26" s="57"/>
      <c r="BG26" s="57"/>
      <c r="BH26" s="62" t="str">
        <f>+IF(BH18="","",IF(BH18=BG16,BG20,BG16))</f>
        <v/>
      </c>
      <c r="BI26" s="57"/>
    </row>
    <row r="27" spans="1:61" ht="21.2" customHeight="1" x14ac:dyDescent="0.25">
      <c r="A27" s="611"/>
      <c r="B27" s="181"/>
      <c r="C27" s="94"/>
      <c r="D27" s="150" t="str">
        <f t="shared" si="13"/>
        <v/>
      </c>
      <c r="E27" s="70" t="s">
        <v>3</v>
      </c>
      <c r="F27" s="94"/>
      <c r="G27" s="150" t="str">
        <f t="shared" si="11"/>
        <v/>
      </c>
      <c r="H27" s="94"/>
      <c r="I27" s="154" t="str">
        <f t="shared" si="12"/>
        <v/>
      </c>
      <c r="J27" s="181">
        <f t="shared" si="20"/>
        <v>0</v>
      </c>
      <c r="K27" s="94"/>
      <c r="L27" s="150" t="str">
        <f t="shared" si="14"/>
        <v/>
      </c>
      <c r="M27" s="70" t="s">
        <v>3</v>
      </c>
      <c r="N27" s="94"/>
      <c r="O27" s="150" t="str">
        <f t="shared" si="15"/>
        <v/>
      </c>
      <c r="P27" s="94"/>
      <c r="Q27" s="156" t="str">
        <f t="shared" si="16"/>
        <v/>
      </c>
      <c r="R27" s="242">
        <f t="shared" si="21"/>
        <v>0</v>
      </c>
      <c r="S27" s="94"/>
      <c r="T27" s="150" t="str">
        <f t="shared" si="17"/>
        <v/>
      </c>
      <c r="U27" s="70" t="s">
        <v>3</v>
      </c>
      <c r="V27" s="94"/>
      <c r="W27" s="150" t="str">
        <f t="shared" si="18"/>
        <v/>
      </c>
      <c r="X27" s="94"/>
      <c r="Y27" s="146" t="str">
        <f t="shared" si="19"/>
        <v/>
      </c>
      <c r="AB27" s="621" t="s">
        <v>368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</row>
    <row r="28" spans="1:61" ht="21.2" customHeight="1" thickBot="1" x14ac:dyDescent="0.3">
      <c r="A28" s="611"/>
      <c r="B28" s="181"/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94"/>
      <c r="I28" s="154" t="str">
        <f t="shared" si="12"/>
        <v/>
      </c>
      <c r="J28" s="181">
        <f t="shared" si="20"/>
        <v>0</v>
      </c>
      <c r="K28" s="94"/>
      <c r="L28" s="150" t="str">
        <f t="shared" si="14"/>
        <v/>
      </c>
      <c r="M28" s="70" t="s">
        <v>3</v>
      </c>
      <c r="N28" s="94"/>
      <c r="O28" s="150" t="str">
        <f t="shared" si="15"/>
        <v/>
      </c>
      <c r="P28" s="94"/>
      <c r="Q28" s="156" t="str">
        <f t="shared" si="16"/>
        <v/>
      </c>
      <c r="R28" s="242">
        <f t="shared" si="21"/>
        <v>0</v>
      </c>
      <c r="S28" s="94"/>
      <c r="T28" s="150" t="str">
        <f t="shared" si="17"/>
        <v/>
      </c>
      <c r="U28" s="70" t="s">
        <v>3</v>
      </c>
      <c r="V28" s="94"/>
      <c r="W28" s="150" t="str">
        <f t="shared" si="18"/>
        <v/>
      </c>
      <c r="X28" s="94"/>
      <c r="Y28" s="146" t="str">
        <f t="shared" si="19"/>
        <v/>
      </c>
    </row>
    <row r="29" spans="1:61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94"/>
      <c r="I29" s="154" t="str">
        <f t="shared" si="12"/>
        <v/>
      </c>
      <c r="J29" s="181">
        <f t="shared" si="20"/>
        <v>0</v>
      </c>
      <c r="K29" s="94"/>
      <c r="L29" s="150" t="str">
        <f t="shared" si="14"/>
        <v/>
      </c>
      <c r="M29" s="70" t="s">
        <v>3</v>
      </c>
      <c r="N29" s="94"/>
      <c r="O29" s="150" t="str">
        <f t="shared" si="15"/>
        <v/>
      </c>
      <c r="P29" s="94"/>
      <c r="Q29" s="156" t="str">
        <f t="shared" si="16"/>
        <v/>
      </c>
      <c r="R29" s="242">
        <f t="shared" si="21"/>
        <v>0</v>
      </c>
      <c r="S29" s="94"/>
      <c r="T29" s="150" t="str">
        <f t="shared" si="17"/>
        <v/>
      </c>
      <c r="U29" s="70" t="s">
        <v>3</v>
      </c>
      <c r="V29" s="94"/>
      <c r="W29" s="150" t="str">
        <f t="shared" si="18"/>
        <v/>
      </c>
      <c r="X29" s="94"/>
      <c r="Y29" s="146" t="str">
        <f t="shared" si="19"/>
        <v/>
      </c>
      <c r="AB29" s="622" t="str">
        <f>+AB27</f>
        <v>Platz 7-12</v>
      </c>
      <c r="AC29" s="623"/>
      <c r="AD29" s="599" t="str">
        <f>+IF(AB30="","",MID(AB30,1,4))</f>
        <v>4. V</v>
      </c>
      <c r="AE29" s="592"/>
      <c r="AF29" s="593"/>
      <c r="AG29" s="592" t="str">
        <f>+IF(AB31="","",MID(AB31,1,4))</f>
        <v>5. V</v>
      </c>
      <c r="AH29" s="592"/>
      <c r="AI29" s="593"/>
      <c r="AJ29" s="591" t="str">
        <f>+IF(AB32="","",MID(AB32,1,4))</f>
        <v>6. V</v>
      </c>
      <c r="AK29" s="592"/>
      <c r="AL29" s="593"/>
      <c r="AM29" s="591" t="str">
        <f>+IF(AB33="","",MID(AB33,1,4))</f>
        <v>4. V</v>
      </c>
      <c r="AN29" s="592"/>
      <c r="AO29" s="593"/>
      <c r="AP29" s="591" t="str">
        <f>+IF(AB34="","",MID(AB34,1,4))</f>
        <v>5. V</v>
      </c>
      <c r="AQ29" s="592"/>
      <c r="AR29" s="593"/>
      <c r="AS29" s="591" t="str">
        <f>+IF(AB35="","",MID(AB35,1,4))</f>
        <v>6. V</v>
      </c>
      <c r="AT29" s="592"/>
      <c r="AU29" s="593"/>
      <c r="AV29" s="51" t="s">
        <v>16</v>
      </c>
      <c r="AW29" s="52" t="s">
        <v>17</v>
      </c>
      <c r="AX29" s="594" t="s">
        <v>18</v>
      </c>
      <c r="AY29" s="595"/>
      <c r="AZ29" s="596"/>
      <c r="BA29" s="53" t="s">
        <v>19</v>
      </c>
    </row>
    <row r="30" spans="1:61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94"/>
      <c r="I30" s="154" t="str">
        <f t="shared" si="12"/>
        <v/>
      </c>
      <c r="J30" s="181">
        <f t="shared" si="20"/>
        <v>0</v>
      </c>
      <c r="K30" s="94"/>
      <c r="L30" s="150" t="str">
        <f t="shared" si="14"/>
        <v/>
      </c>
      <c r="M30" s="70" t="s">
        <v>3</v>
      </c>
      <c r="N30" s="94"/>
      <c r="O30" s="150" t="str">
        <f t="shared" si="15"/>
        <v/>
      </c>
      <c r="P30" s="94"/>
      <c r="Q30" s="156" t="str">
        <f t="shared" si="16"/>
        <v/>
      </c>
      <c r="R30" s="242">
        <f t="shared" si="21"/>
        <v>0</v>
      </c>
      <c r="S30" s="94"/>
      <c r="T30" s="150" t="str">
        <f t="shared" si="17"/>
        <v/>
      </c>
      <c r="U30" s="70" t="s">
        <v>3</v>
      </c>
      <c r="V30" s="94"/>
      <c r="W30" s="150" t="str">
        <f t="shared" si="18"/>
        <v/>
      </c>
      <c r="X30" s="94"/>
      <c r="Y30" s="146" t="str">
        <f t="shared" si="19"/>
        <v/>
      </c>
      <c r="AB30" s="7" t="str">
        <f>+IF(COUNTIF($AA6:$AA12,4)=0,"4. Vorrunde A",VLOOKUP(4,$AA$6:$AB$12,2,FALSE))</f>
        <v>4. Vorrunde A</v>
      </c>
      <c r="AC30" s="4" t="str">
        <f>+IF(COUNTIF($AA6:$AA12,4)=0,"",VLOOKUP(4,$AA$6:$AC$12,3,FALSE))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17" t="str">
        <f t="shared" ref="AV30:AV35" si="30">+IF(COUNTIF(AD30:AU30,"")-13=0,"",IF(AD30&gt;AF30,1,0)+IF(AG30&gt;AI30,1,0)+IF(AJ30&gt;AL30,1,0)+IF(AM30&gt;AO30,1,0)+IF(AP30&gt;AR30,1,0)+IF(AS30&gt;AU30,1,0))</f>
        <v/>
      </c>
      <c r="AW30" s="18" t="str">
        <f t="shared" ref="AW30:AW35" si="31">+IF(AV30="","",IF(AD30&lt;AF30,1,0)+IF(AG30&lt;AI30,1,0)+IF(AJ30&lt;AL30,1,0)+IF(AM30&lt;AO30,1,0)+IF(AP30&lt;AR30,1,0)+IF(AS30&lt;AU30,1,0))</f>
        <v/>
      </c>
      <c r="AX30" s="19" t="str">
        <f t="shared" ref="AX30:AX35" si="32">IF(AV30="","",SUM(AD30,AG30,AJ30,AM30,AP30,AS30))</f>
        <v/>
      </c>
      <c r="AY30" s="20" t="s">
        <v>15</v>
      </c>
      <c r="AZ30" s="21" t="str">
        <f t="shared" ref="AZ30:AZ35" si="33">IF(AV30="","",SUM(AF30,AI30,AL30,AO30,AR30,AU30))</f>
        <v/>
      </c>
      <c r="BA30" s="22" t="str">
        <f t="shared" ref="BA30:BA35" si="34">+IF(AV30="","",IF(COUNTIF(AV$30:AV$35,AV30)&gt;1,"",RANK(AV30,AV$30:AV$35)))</f>
        <v/>
      </c>
    </row>
    <row r="31" spans="1:61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95"/>
      <c r="I31" s="155" t="str">
        <f t="shared" si="12"/>
        <v/>
      </c>
      <c r="J31" s="181">
        <f t="shared" si="20"/>
        <v>0</v>
      </c>
      <c r="K31" s="95"/>
      <c r="L31" s="151" t="str">
        <f t="shared" si="14"/>
        <v/>
      </c>
      <c r="M31" s="71" t="s">
        <v>3</v>
      </c>
      <c r="N31" s="95"/>
      <c r="O31" s="151" t="str">
        <f t="shared" si="15"/>
        <v/>
      </c>
      <c r="P31" s="95"/>
      <c r="Q31" s="159" t="str">
        <f t="shared" si="16"/>
        <v/>
      </c>
      <c r="R31" s="242">
        <f t="shared" si="21"/>
        <v>0</v>
      </c>
      <c r="S31" s="95"/>
      <c r="T31" s="151" t="str">
        <f t="shared" si="17"/>
        <v/>
      </c>
      <c r="U31" s="71" t="s">
        <v>3</v>
      </c>
      <c r="V31" s="95"/>
      <c r="W31" s="151" t="str">
        <f t="shared" si="18"/>
        <v/>
      </c>
      <c r="X31" s="95"/>
      <c r="Y31" s="148" t="str">
        <f t="shared" si="19"/>
        <v/>
      </c>
      <c r="AB31" s="8" t="str">
        <f>+IF(COUNTIF($AA6:$AA12,5)=0,"5. Vorrunde A",VLOOKUP(5,$AA$6:$AB$12,2,FALSE))</f>
        <v>5. Vorrunde A</v>
      </c>
      <c r="AC31" s="5" t="str">
        <f>+IF(COUNTIF($AA6:$AA12,5)=0,"",VLOOKUP(5,$AA$6:$AC$12,3,FALSE))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31" t="str">
        <f t="shared" si="30"/>
        <v/>
      </c>
      <c r="AW31" s="32" t="str">
        <f t="shared" si="31"/>
        <v/>
      </c>
      <c r="AX31" s="33" t="str">
        <f t="shared" si="32"/>
        <v/>
      </c>
      <c r="AY31" s="34" t="s">
        <v>15</v>
      </c>
      <c r="AZ31" s="35" t="str">
        <f t="shared" si="33"/>
        <v/>
      </c>
      <c r="BA31" s="36" t="str">
        <f t="shared" si="34"/>
        <v/>
      </c>
    </row>
    <row r="32" spans="1:61" ht="21.2" customHeight="1" x14ac:dyDescent="0.25">
      <c r="A32" s="628" t="s">
        <v>8</v>
      </c>
      <c r="B32" s="184">
        <v>0.375</v>
      </c>
      <c r="C32" s="223"/>
      <c r="D32" s="153" t="str">
        <f>+IF(C32="",$BF$11,IF(COUNTIF($C$4:$C$10,C32)=1,VLOOKUP(C32,$C$4:$I$10,2,FALSE),IF(COUNTIF($S$4:$S$10,C32)=1,VLOOKUP(C32,$S$4:$Y$10,2,FALSE),"")))</f>
        <v>3. Vorrunde A</v>
      </c>
      <c r="E32" s="223" t="s">
        <v>3</v>
      </c>
      <c r="F32" s="223"/>
      <c r="G32" s="243" t="str">
        <f>+IF(F32="",$BF$13,IF(COUNTIF($C$4:$C$10,F32)=1,VLOOKUP(F32,$C$4:$I$10,2,FALSE),IF(COUNTIF($S$4:$S$10,F32)=1,VLOOKUP(F32,$S$4:$Y$10,2,FALSE),"")))</f>
        <v>2. Vorrunde B</v>
      </c>
      <c r="H32" s="223"/>
      <c r="I32" s="243" t="str">
        <f t="shared" si="12"/>
        <v/>
      </c>
      <c r="J32" s="244">
        <f>+B32</f>
        <v>0.375</v>
      </c>
      <c r="K32" s="223"/>
      <c r="L32" s="153" t="str">
        <f>+IF(K32="",$BF$15,IF(COUNTIF($C$4:$C$10,K32)=1,VLOOKUP(K32,$C$4:$I$10,2,FALSE),IF(COUNTIF($S$4:$S$10,K32)=1,VLOOKUP(K32,$S$4:$Y$10,2,FALSE),"")))</f>
        <v>2. Vorrunde A</v>
      </c>
      <c r="M32" s="223" t="s">
        <v>3</v>
      </c>
      <c r="N32" s="223"/>
      <c r="O32" s="243" t="str">
        <f>+IF(N32="",$BF$17,IF(COUNTIF($C$4:$C$10,N32)=1,VLOOKUP(N32,$C$4:$I$10,2,FALSE),IF(COUNTIF($S$4:$S$10,N32)=1,VLOOKUP(N32,$S$4:$Y$10,2,FALSE),"")))</f>
        <v>3. Vorrunde B</v>
      </c>
      <c r="P32" s="223"/>
      <c r="Q32" s="245" t="str">
        <f t="shared" si="16"/>
        <v/>
      </c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6.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5. Vorrunde B</v>
      </c>
      <c r="X32" s="122"/>
      <c r="Y32" s="177"/>
      <c r="AB32" s="9" t="str">
        <f>+IF(COUNTIF($AA6:$AA12,6)=0,"6. Vorrunde A",VLOOKUP(6,$AA$6:$AB$12,2,FALSE))</f>
        <v>6. Vorrunde A</v>
      </c>
      <c r="AC32" s="5" t="str">
        <f>+IF(COUNTIF($AA6:$AA12,6)=0,"",VLOOKUP(6,$AA$6:$AC$12,3,FALSE))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31" t="str">
        <f t="shared" si="30"/>
        <v/>
      </c>
      <c r="AW32" s="32" t="str">
        <f t="shared" si="31"/>
        <v/>
      </c>
      <c r="AX32" s="33" t="str">
        <f t="shared" si="32"/>
        <v/>
      </c>
      <c r="AY32" s="34" t="s">
        <v>15</v>
      </c>
      <c r="AZ32" s="35" t="str">
        <f t="shared" si="33"/>
        <v/>
      </c>
      <c r="BA32" s="36" t="str">
        <f t="shared" si="34"/>
        <v/>
      </c>
    </row>
    <row r="33" spans="1:53" ht="21.2" customHeight="1" x14ac:dyDescent="0.25">
      <c r="A33" s="611"/>
      <c r="B33" s="181"/>
      <c r="C33" s="94"/>
      <c r="D33" s="154" t="str">
        <f>+IF(C33="","",IF(COUNTIF($C$4:$C$10,C33)=1,VLOOKUP(C33,$C$4:$I$10,2,FALSE),IF(COUNTIF($S$4:$S$10,C33)=1,VLOOKUP(C33,$S$4:$Y$10,2,FALSE),"")))</f>
        <v/>
      </c>
      <c r="E33" s="94" t="s">
        <v>3</v>
      </c>
      <c r="F33" s="94"/>
      <c r="G33" s="154" t="str">
        <f t="shared" ref="G33:G42" si="35">+IF(F33="","",IF(COUNTIF($C$4:$C$10,F33)=1,VLOOKUP(F33,$C$4:$I$10,2,FALSE),IF(COUNTIF($S$4:$S$10,F33)=1,VLOOKUP(F33,$S$4:$Y$10,2,FALSE),"")))</f>
        <v/>
      </c>
      <c r="H33" s="94"/>
      <c r="I33" s="154" t="str">
        <f t="shared" si="12"/>
        <v/>
      </c>
      <c r="J33" s="181">
        <f>+B33</f>
        <v>0</v>
      </c>
      <c r="K33" s="94"/>
      <c r="L33" s="154" t="str">
        <f>+IF(K33="","",IF(COUNTIF($C$4:$C$10,K33)=1,VLOOKUP(K33,$C$4:$I$10,2,FALSE),IF(COUNTIF($S$4:$S$10,K33)=1,VLOOKUP(K33,$S$4:$Y$10,2,FALSE),"")))</f>
        <v/>
      </c>
      <c r="M33" s="94" t="s">
        <v>3</v>
      </c>
      <c r="N33" s="94"/>
      <c r="O33" s="154" t="str">
        <f t="shared" si="15"/>
        <v/>
      </c>
      <c r="P33" s="94"/>
      <c r="Q33" s="156" t="str">
        <f t="shared" si="16"/>
        <v/>
      </c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5.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4. Vorrunde B</v>
      </c>
      <c r="X33" s="106"/>
      <c r="Y33" s="178"/>
      <c r="AB33" s="9" t="str">
        <f>+IF(COUNTIF($AA16:$AA22,4)=0,"4. Vorrunde B",VLOOKUP(4,$AA$16:$AB$22,2,FALSE))</f>
        <v>4. Vorrunde B</v>
      </c>
      <c r="AC33" s="5" t="str">
        <f>+IF(COUNTIF($AA16:$AA22,4)=0,"",VLOOKUP(4,$AA$16:$AC$22,3,FALSE))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31" t="str">
        <f t="shared" si="30"/>
        <v/>
      </c>
      <c r="AW33" s="32" t="str">
        <f t="shared" si="31"/>
        <v/>
      </c>
      <c r="AX33" s="33" t="str">
        <f t="shared" si="32"/>
        <v/>
      </c>
      <c r="AY33" s="34" t="s">
        <v>15</v>
      </c>
      <c r="AZ33" s="35" t="str">
        <f t="shared" si="33"/>
        <v/>
      </c>
      <c r="BA33" s="36" t="str">
        <f t="shared" si="34"/>
        <v/>
      </c>
    </row>
    <row r="34" spans="1:53" ht="21.2" customHeight="1" x14ac:dyDescent="0.25">
      <c r="A34" s="611"/>
      <c r="B34" s="181">
        <v>0.41319444444444442</v>
      </c>
      <c r="C34" s="94"/>
      <c r="D34" s="154" t="str">
        <f>+IF(C34="",$BG$8,IF(COUNTIF($C$4:$C$10,C34)=1,VLOOKUP(C34,$C$4:$I$10,2,FALSE),IF(COUNTIF($S$4:$S$10,C34)=1,VLOOKUP(C34,$S$4:$Y$10,2,FALSE),"")))</f>
        <v>1. Vorrunde A</v>
      </c>
      <c r="E34" s="94" t="s">
        <v>3</v>
      </c>
      <c r="F34" s="94"/>
      <c r="G34" s="154" t="str">
        <f t="shared" si="35"/>
        <v/>
      </c>
      <c r="H34" s="94"/>
      <c r="I34" s="154" t="str">
        <f t="shared" si="12"/>
        <v/>
      </c>
      <c r="J34" s="181">
        <f t="shared" ref="J34:J42" si="36">+B34</f>
        <v>0.41319444444444442</v>
      </c>
      <c r="K34" s="94"/>
      <c r="L34" s="154" t="str">
        <f>+IF(K34="",$BG$20,IF(COUNTIF($C$4:$C$10,K34)=1,VLOOKUP(K34,$C$4:$I$10,2,FALSE),IF(COUNTIF($S$4:$S$10,K34)=1,VLOOKUP(K34,$S$4:$Y$10,2,FALSE),"")))</f>
        <v>1. Vorrunde B</v>
      </c>
      <c r="M34" s="94" t="s">
        <v>3</v>
      </c>
      <c r="N34" s="94"/>
      <c r="O34" s="154" t="str">
        <f t="shared" si="15"/>
        <v/>
      </c>
      <c r="P34" s="94"/>
      <c r="Q34" s="156" t="str">
        <f t="shared" si="16"/>
        <v/>
      </c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4.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6. Vorrunde B</v>
      </c>
      <c r="X34" s="106"/>
      <c r="Y34" s="178"/>
      <c r="AB34" s="9" t="str">
        <f>+IF(COUNTIF($AA16:$AA22,5)=0,"5. Vorrunde B",VLOOKUP(5,$AA$16:$AB$22,2,FALSE))</f>
        <v>5. Vorrunde B</v>
      </c>
      <c r="AC34" s="5" t="str">
        <f>+IF(COUNTIF($AA16:$AA22,5)=0,"",VLOOKUP(5,$AA$16:$AC$22,3,FALSE))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31" t="str">
        <f t="shared" si="30"/>
        <v/>
      </c>
      <c r="AW34" s="32" t="str">
        <f t="shared" si="31"/>
        <v/>
      </c>
      <c r="AX34" s="33" t="str">
        <f t="shared" si="32"/>
        <v/>
      </c>
      <c r="AY34" s="34" t="s">
        <v>15</v>
      </c>
      <c r="AZ34" s="35" t="str">
        <f t="shared" si="33"/>
        <v/>
      </c>
      <c r="BA34" s="36" t="str">
        <f t="shared" si="34"/>
        <v/>
      </c>
    </row>
    <row r="35" spans="1:53" ht="21.2" customHeight="1" thickBot="1" x14ac:dyDescent="0.3">
      <c r="A35" s="611"/>
      <c r="B35" s="181"/>
      <c r="C35" s="94"/>
      <c r="D35" s="154" t="str">
        <f>+IF(C35="","",IF(COUNTIF($C$4:$C$10,C35)=1,VLOOKUP(C35,$C$4:$I$10,2,FALSE),IF(COUNTIF($S$4:$S$10,C35)=1,VLOOKUP(C35,$S$4:$Y$10,2,FALSE),"")))</f>
        <v/>
      </c>
      <c r="E35" s="94" t="s">
        <v>3</v>
      </c>
      <c r="F35" s="94"/>
      <c r="G35" s="154" t="str">
        <f t="shared" si="35"/>
        <v/>
      </c>
      <c r="H35" s="94"/>
      <c r="I35" s="154" t="str">
        <f t="shared" si="12"/>
        <v/>
      </c>
      <c r="J35" s="181">
        <f t="shared" si="36"/>
        <v>0</v>
      </c>
      <c r="K35" s="94"/>
      <c r="L35" s="154" t="str">
        <f>+IF(K35="","",IF(COUNTIF($C$4:$C$10,K35)=1,VLOOKUP(K35,$C$4:$I$10,2,FALSE),IF(COUNTIF($S$4:$S$10,K35)=1,VLOOKUP(K35,$S$4:$Y$10,2,FALSE),"")))</f>
        <v/>
      </c>
      <c r="M35" s="94" t="s">
        <v>3</v>
      </c>
      <c r="N35" s="94"/>
      <c r="O35" s="154" t="str">
        <f t="shared" si="15"/>
        <v/>
      </c>
      <c r="P35" s="94"/>
      <c r="Q35" s="156" t="str">
        <f t="shared" si="16"/>
        <v/>
      </c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6.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4. Vorrunde B</v>
      </c>
      <c r="X35" s="106"/>
      <c r="Y35" s="178"/>
      <c r="AB35" s="225" t="str">
        <f>+IF(COUNTIF($AA16:$AA22,6)=0,"6. Vorrunde B",VLOOKUP(6,$AA$16:$AB$22,2,FALSE))</f>
        <v>6. Vorrunde B</v>
      </c>
      <c r="AC35" s="226" t="str">
        <f>+IF(COUNTIF($AA16:$AA22,6)=0,"",VLOOKUP(6,$AA$16:$AC$22,3,FALSE))</f>
        <v/>
      </c>
      <c r="AD35" s="227" t="str">
        <f>+IF(AU30="","",AU30)</f>
        <v/>
      </c>
      <c r="AE35" s="228" t="str">
        <f>+IF(AT30="","",AT30)</f>
        <v>:</v>
      </c>
      <c r="AF35" s="228" t="str">
        <f>+IF(AS30="","",AS30)</f>
        <v/>
      </c>
      <c r="AG35" s="229" t="str">
        <f>+IF(AU31="","",AU31)</f>
        <v/>
      </c>
      <c r="AH35" s="228" t="str">
        <f>+IF(AT31="","",AT31)</f>
        <v>:</v>
      </c>
      <c r="AI35" s="228" t="str">
        <f>+IF(AS31="","",AS31)</f>
        <v/>
      </c>
      <c r="AJ35" s="229" t="str">
        <f>+IF(AU32="","",AU32)</f>
        <v/>
      </c>
      <c r="AK35" s="228" t="str">
        <f>+IF(AT32="","",AT32)</f>
        <v>:</v>
      </c>
      <c r="AL35" s="230" t="str">
        <f>+IF(AS32="","",AS32)</f>
        <v/>
      </c>
      <c r="AM35" s="229" t="str">
        <f>+IF(AU33="","",AU33)</f>
        <v/>
      </c>
      <c r="AN35" s="228" t="str">
        <f>+IF(AT33="","",AT33)</f>
        <v>:</v>
      </c>
      <c r="AO35" s="230" t="str">
        <f>+IF(AS33="","",AS33)</f>
        <v/>
      </c>
      <c r="AP35" s="228" t="str">
        <f>+IF(AU34="","",AU34)</f>
        <v/>
      </c>
      <c r="AQ35" s="228" t="str">
        <f>+IF(AT34="","",AT34)</f>
        <v>:</v>
      </c>
      <c r="AR35" s="228" t="str">
        <f>+IF(AS34="","",AS34)</f>
        <v/>
      </c>
      <c r="AS35" s="231"/>
      <c r="AT35" s="232"/>
      <c r="AU35" s="233"/>
      <c r="AV35" s="234" t="str">
        <f t="shared" si="30"/>
        <v/>
      </c>
      <c r="AW35" s="235" t="str">
        <f t="shared" si="31"/>
        <v/>
      </c>
      <c r="AX35" s="229" t="str">
        <f t="shared" si="32"/>
        <v/>
      </c>
      <c r="AY35" s="228" t="s">
        <v>15</v>
      </c>
      <c r="AZ35" s="236" t="str">
        <f t="shared" si="33"/>
        <v/>
      </c>
      <c r="BA35" s="237" t="str">
        <f t="shared" si="34"/>
        <v/>
      </c>
    </row>
    <row r="36" spans="1:53" ht="21.2" customHeight="1" x14ac:dyDescent="0.25">
      <c r="A36" s="611"/>
      <c r="B36" s="181">
        <v>0.4513888888888889</v>
      </c>
      <c r="C36" s="94"/>
      <c r="D36" s="154" t="str">
        <f>+IF(C36="","Spiel um Platz 5",IF(COUNTIF($C$4:$C$10,C36)=1,VLOOKUP(C36,$C$4:$I$10,2,FALSE),IF(COUNTIF($S$4:$S$10,C36)=1,VLOOKUP(C36,$S$4:$Y$10,2,FALSE),"")))</f>
        <v>Spiel um Platz 5</v>
      </c>
      <c r="E36" s="94" t="s">
        <v>3</v>
      </c>
      <c r="F36" s="94"/>
      <c r="G36" s="154" t="str">
        <f t="shared" si="35"/>
        <v/>
      </c>
      <c r="H36" s="94"/>
      <c r="I36" s="154" t="str">
        <f t="shared" si="12"/>
        <v/>
      </c>
      <c r="J36" s="181">
        <f t="shared" si="36"/>
        <v>0.4513888888888889</v>
      </c>
      <c r="K36" s="94"/>
      <c r="L36" s="154" t="str">
        <f>+IF(K36="","Spiel um Platz 3",IF(COUNTIF($C$4:$C$10,K36)=1,VLOOKUP(K36,$C$4:$I$10,2,FALSE),IF(COUNTIF($S$4:$S$10,K36)=1,VLOOKUP(K36,$S$4:$Y$10,2,FALSE),"")))</f>
        <v>Spiel um Platz 3</v>
      </c>
      <c r="M36" s="94" t="s">
        <v>3</v>
      </c>
      <c r="N36" s="94"/>
      <c r="O36" s="154" t="str">
        <f t="shared" si="15"/>
        <v/>
      </c>
      <c r="P36" s="94"/>
      <c r="Q36" s="156" t="str">
        <f t="shared" si="16"/>
        <v/>
      </c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5.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6. Vorrunde B</v>
      </c>
      <c r="X36" s="106"/>
      <c r="Y36" s="178"/>
      <c r="AB36" s="246"/>
      <c r="AC36" s="247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0"/>
      <c r="AW36" s="240"/>
      <c r="AX36" s="240"/>
      <c r="AY36" s="240"/>
      <c r="AZ36" s="240"/>
      <c r="BA36" s="239"/>
    </row>
    <row r="37" spans="1:53" ht="21.2" customHeight="1" x14ac:dyDescent="0.25">
      <c r="A37" s="611"/>
      <c r="B37" s="181"/>
      <c r="C37" s="94"/>
      <c r="D37" s="154" t="str">
        <f>+IF(C37="","",IF(COUNTIF($C$4:$C$10,C37)=1,VLOOKUP(C37,$C$4:$I$10,2,FALSE),IF(COUNTIF($S$4:$S$10,C37)=1,VLOOKUP(C37,$S$4:$Y$10,2,FALSE),"")))</f>
        <v/>
      </c>
      <c r="E37" s="94" t="s">
        <v>3</v>
      </c>
      <c r="F37" s="94"/>
      <c r="G37" s="154" t="str">
        <f t="shared" si="35"/>
        <v/>
      </c>
      <c r="H37" s="94"/>
      <c r="I37" s="154" t="str">
        <f t="shared" si="12"/>
        <v/>
      </c>
      <c r="J37" s="181">
        <f t="shared" si="36"/>
        <v>0</v>
      </c>
      <c r="K37" s="94"/>
      <c r="L37" s="154" t="str">
        <f>+IF(K37="","",IF(COUNTIF($C$4:$C$10,K37)=1,VLOOKUP(K37,$C$4:$I$10,2,FALSE),IF(COUNTIF($S$4:$S$10,K37)=1,VLOOKUP(K37,$S$4:$Y$10,2,FALSE),"")))</f>
        <v/>
      </c>
      <c r="M37" s="94" t="s">
        <v>3</v>
      </c>
      <c r="N37" s="94"/>
      <c r="O37" s="154" t="str">
        <f t="shared" si="15"/>
        <v/>
      </c>
      <c r="P37" s="94"/>
      <c r="Q37" s="156" t="str">
        <f t="shared" si="16"/>
        <v/>
      </c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4.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5. Vorrunde B</v>
      </c>
      <c r="X37" s="106"/>
      <c r="Y37" s="178"/>
      <c r="AB37" s="144" t="s">
        <v>30</v>
      </c>
    </row>
    <row r="38" spans="1:53" ht="21.2" customHeight="1" x14ac:dyDescent="0.25">
      <c r="A38" s="611"/>
      <c r="B38" s="181">
        <v>0.4826388888888889</v>
      </c>
      <c r="C38" s="94"/>
      <c r="D38" s="154" t="str">
        <f>+IF(C38="","Spiel um Platz 1",IF(COUNTIF($C$4:$C$10,C38)=1,VLOOKUP(C38,$C$4:$I$10,2,FALSE),IF(COUNTIF($S$4:$S$10,C38)=1,VLOOKUP(C38,$S$4:$Y$10,2,FALSE),"")))</f>
        <v>Spiel um Platz 1</v>
      </c>
      <c r="E38" s="94" t="s">
        <v>3</v>
      </c>
      <c r="F38" s="94"/>
      <c r="G38" s="154" t="str">
        <f t="shared" si="35"/>
        <v/>
      </c>
      <c r="H38" s="94"/>
      <c r="I38" s="154" t="str">
        <f t="shared" si="12"/>
        <v/>
      </c>
      <c r="J38" s="181">
        <f t="shared" si="36"/>
        <v>0.4826388888888889</v>
      </c>
      <c r="K38" s="94"/>
      <c r="L38" s="154" t="str">
        <f>+IF(K38="","",IF(COUNTIF($C$4:$C$10,K38)=1,VLOOKUP(K38,$C$4:$I$10,2,FALSE),IF(COUNTIF($S$4:$S$10,K38)=1,VLOOKUP(K38,$S$4:$Y$10,2,FALSE),"")))</f>
        <v/>
      </c>
      <c r="M38" s="94" t="s">
        <v>3</v>
      </c>
      <c r="N38" s="94"/>
      <c r="O38" s="154" t="str">
        <f t="shared" si="15"/>
        <v/>
      </c>
      <c r="P38" s="94"/>
      <c r="Q38" s="156" t="str">
        <f t="shared" si="16"/>
        <v/>
      </c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6.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6. Vorrunde B</v>
      </c>
      <c r="X38" s="106"/>
      <c r="Y38" s="178"/>
      <c r="AB38" s="143" t="s">
        <v>369</v>
      </c>
    </row>
    <row r="39" spans="1:53" ht="21.2" customHeight="1" x14ac:dyDescent="0.25">
      <c r="A39" s="611"/>
      <c r="B39" s="181"/>
      <c r="C39" s="94"/>
      <c r="D39" s="154" t="str">
        <f>+IF(C39="","",IF(COUNTIF($C$4:$C$10,C39)=1,VLOOKUP(C39,$C$4:$I$10,2,FALSE),IF(COUNTIF($S$4:$S$10,C39)=1,VLOOKUP(C39,$S$4:$Y$10,2,FALSE),"")))</f>
        <v/>
      </c>
      <c r="E39" s="94" t="s">
        <v>3</v>
      </c>
      <c r="F39" s="94"/>
      <c r="G39" s="154" t="str">
        <f t="shared" si="35"/>
        <v/>
      </c>
      <c r="H39" s="94"/>
      <c r="I39" s="154" t="str">
        <f t="shared" si="12"/>
        <v/>
      </c>
      <c r="J39" s="181">
        <v>0.49652777777777773</v>
      </c>
      <c r="K39" s="94"/>
      <c r="L39" s="171" t="str">
        <f>+IF(K39="",$AB$30,IF(COUNTIF($C$4:$C$11,K39)=1,VLOOKUP(K39,$C$4:$I$11,2,FALSE),IF(COUNTIF($S$4:$S$11,K39)=1,VLOOKUP(K39,$S$4:$Y$11,2,FALSE),"")))</f>
        <v>4.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4. Vorrunde B</v>
      </c>
      <c r="P39" s="106"/>
      <c r="Q39" s="175"/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5.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5. Vorrunde B</v>
      </c>
      <c r="X39" s="106"/>
      <c r="Y39" s="178"/>
      <c r="AB39" s="143" t="s">
        <v>31</v>
      </c>
      <c r="AC39" s="1" t="s">
        <v>301</v>
      </c>
    </row>
    <row r="40" spans="1:53" ht="21.2" customHeight="1" x14ac:dyDescent="0.25">
      <c r="A40" s="611"/>
      <c r="B40" s="181">
        <v>0.51388888888888895</v>
      </c>
      <c r="C40" s="94"/>
      <c r="D40" s="154" t="str">
        <f>+IF(C40="","",IF(COUNTIF($C$4:$C$10,C40)=1,VLOOKUP(C40,$C$4:$I$10,2,FALSE),IF(COUNTIF($S$4:$S$10,C40)=1,VLOOKUP(C40,$S$4:$Y$10,2,FALSE),"")))</f>
        <v/>
      </c>
      <c r="E40" s="94" t="s">
        <v>3</v>
      </c>
      <c r="F40" s="94"/>
      <c r="G40" s="154" t="str">
        <f t="shared" si="35"/>
        <v/>
      </c>
      <c r="H40" s="94"/>
      <c r="I40" s="154" t="str">
        <f t="shared" si="12"/>
        <v/>
      </c>
      <c r="J40" s="128">
        <v>0.51388888888888895</v>
      </c>
      <c r="K40" s="94"/>
      <c r="L40" s="154" t="str">
        <f>+IF(K40="","",IF(COUNTIF($C$4:$C$10,K40)=1,VLOOKUP(K40,$C$4:$I$10,2,FALSE),IF(COUNTIF($S$4:$S$10,K40)=1,VLOOKUP(K40,$S$4:$Y$10,2,FALSE),"")))</f>
        <v/>
      </c>
      <c r="M40" s="94" t="s">
        <v>3</v>
      </c>
      <c r="N40" s="94"/>
      <c r="O40" s="154" t="str">
        <f t="shared" si="15"/>
        <v/>
      </c>
      <c r="P40" s="94"/>
      <c r="Q40" s="156" t="str">
        <f t="shared" si="16"/>
        <v/>
      </c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300</v>
      </c>
      <c r="AC40" s="1" t="s">
        <v>385</v>
      </c>
    </row>
    <row r="41" spans="1:53" ht="21.2" customHeight="1" x14ac:dyDescent="0.25">
      <c r="A41" s="611"/>
      <c r="B41" s="181"/>
      <c r="C41" s="94"/>
      <c r="D41" s="154" t="str">
        <f>+IF(C41="","",IF(COUNTIF($C$4:$C$10,C41)=1,VLOOKUP(C41,$C$4:$I$10,2,FALSE),IF(COUNTIF($S$4:$S$10,C41)=1,VLOOKUP(C41,$S$4:$Y$10,2,FALSE),"")))</f>
        <v/>
      </c>
      <c r="E41" s="94" t="s">
        <v>3</v>
      </c>
      <c r="F41" s="94"/>
      <c r="G41" s="154" t="str">
        <f t="shared" si="35"/>
        <v/>
      </c>
      <c r="H41" s="94"/>
      <c r="I41" s="154" t="str">
        <f t="shared" si="12"/>
        <v/>
      </c>
      <c r="J41" s="181">
        <f t="shared" si="36"/>
        <v>0</v>
      </c>
      <c r="K41" s="94"/>
      <c r="L41" s="154" t="str">
        <f>+IF(K41="","",IF(COUNTIF($C$4:$C$10,K41)=1,VLOOKUP(K41,$C$4:$I$10,2,FALSE),IF(COUNTIF($S$4:$S$10,K41)=1,VLOOKUP(K41,$S$4:$Y$10,2,FALSE),"")))</f>
        <v/>
      </c>
      <c r="M41" s="94" t="s">
        <v>3</v>
      </c>
      <c r="N41" s="94"/>
      <c r="O41" s="154" t="str">
        <f t="shared" si="15"/>
        <v/>
      </c>
      <c r="P41" s="94"/>
      <c r="Q41" s="156" t="str">
        <f t="shared" si="16"/>
        <v/>
      </c>
      <c r="R41" s="128"/>
      <c r="S41" s="106"/>
      <c r="T41" s="171" t="str">
        <f>+IF(S41="","",IF(COUNTIF($C$4:$C$11,S41)=1,VLOOKUP(S41,$C$4:$I$11,2,FALSE),IF(COUNTIF($S$4:$S$11,S41)=1,VLOOKUP(S41,$S$4:$Y$11,2,FALSE),"")))</f>
        <v/>
      </c>
      <c r="U41" s="106" t="s">
        <v>3</v>
      </c>
      <c r="V41" s="106"/>
      <c r="W41" s="170" t="str">
        <f>+IF(V41="","",IF(COUNTIF($C$4:$C$11,V41)=1,VLOOKUP(V41,$C$4:$I$11,2,FALSE),IF(COUNTIF($S$4:$S$11,V41)=1,VLOOKUP(V41,$S$4:$Y$11,2,FALSE),"")))</f>
        <v/>
      </c>
      <c r="X41" s="106"/>
      <c r="Y41" s="178"/>
      <c r="AB41" s="143"/>
      <c r="AC41" s="1" t="s">
        <v>386</v>
      </c>
    </row>
    <row r="42" spans="1:53" ht="21.2" customHeight="1" thickBot="1" x14ac:dyDescent="0.3">
      <c r="A42" s="627"/>
      <c r="B42" s="180"/>
      <c r="C42" s="95"/>
      <c r="D42" s="155" t="str">
        <f>+IF(C42="","",IF(COUNTIF($C$4:$C$10,C42)=1,VLOOKUP(C42,$C$4:$I$10,2,FALSE),IF(COUNTIF($S$4:$S$10,C42)=1,VLOOKUP(C42,$S$4:$Y$10,2,FALSE),"")))</f>
        <v/>
      </c>
      <c r="E42" s="95" t="s">
        <v>3</v>
      </c>
      <c r="F42" s="95"/>
      <c r="G42" s="155" t="str">
        <f t="shared" si="35"/>
        <v/>
      </c>
      <c r="H42" s="95"/>
      <c r="I42" s="155" t="str">
        <f t="shared" si="12"/>
        <v/>
      </c>
      <c r="J42" s="180">
        <f t="shared" si="36"/>
        <v>0</v>
      </c>
      <c r="K42" s="95"/>
      <c r="L42" s="155" t="str">
        <f>+IF(K42="","",IF(COUNTIF($C$4:$C$10,K42)=1,VLOOKUP(K42,$C$4:$I$10,2,FALSE),IF(COUNTIF($S$4:$S$10,K42)=1,VLOOKUP(K42,$S$4:$Y$10,2,FALSE),"")))</f>
        <v/>
      </c>
      <c r="M42" s="95" t="s">
        <v>3</v>
      </c>
      <c r="N42" s="95"/>
      <c r="O42" s="155" t="str">
        <f t="shared" si="15"/>
        <v/>
      </c>
      <c r="P42" s="95"/>
      <c r="Q42" s="159" t="str">
        <f t="shared" si="16"/>
        <v/>
      </c>
      <c r="R42" s="95"/>
      <c r="S42" s="95"/>
      <c r="T42" s="155" t="str">
        <f>+IF(S42="","",IF(COUNTIF($C$4:$C$10,S42)=1,VLOOKUP(S42,$C$4:$I$10,2,FALSE),IF(COUNTIF($S$4:$S$10,S42)=1,VLOOKUP(S42,$S$4:$Y$10,2,FALSE),"")))</f>
        <v/>
      </c>
      <c r="U42" s="95" t="s">
        <v>3</v>
      </c>
      <c r="V42" s="95"/>
      <c r="W42" s="155" t="str">
        <f t="shared" si="18"/>
        <v/>
      </c>
      <c r="X42" s="95"/>
      <c r="Y42" s="148" t="str">
        <f t="shared" si="19"/>
        <v/>
      </c>
      <c r="AB42" s="143"/>
      <c r="AC42" s="1" t="s">
        <v>387</v>
      </c>
    </row>
    <row r="44" spans="1:53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</sheetData>
  <mergeCells count="71">
    <mergeCell ref="M10:N10"/>
    <mergeCell ref="A32:A42"/>
    <mergeCell ref="AX15:AZ15"/>
    <mergeCell ref="AB27:BA27"/>
    <mergeCell ref="AB29:AC29"/>
    <mergeCell ref="AD29:AF29"/>
    <mergeCell ref="AG29:AI29"/>
    <mergeCell ref="AJ29:AL29"/>
    <mergeCell ref="AM29:AO29"/>
    <mergeCell ref="AP29:AR29"/>
    <mergeCell ref="AS29:AU29"/>
    <mergeCell ref="AX29:AZ29"/>
    <mergeCell ref="AD15:AF15"/>
    <mergeCell ref="AG15:AI15"/>
    <mergeCell ref="AJ15:AL15"/>
    <mergeCell ref="AM15:AO15"/>
    <mergeCell ref="AS15:AU15"/>
    <mergeCell ref="A12:A13"/>
    <mergeCell ref="B12:I12"/>
    <mergeCell ref="J12:Q12"/>
    <mergeCell ref="R12:Y12"/>
    <mergeCell ref="A14:A31"/>
    <mergeCell ref="AB15:AC15"/>
    <mergeCell ref="AP15:AR15"/>
    <mergeCell ref="D9:F9"/>
    <mergeCell ref="G9:H9"/>
    <mergeCell ref="M9:N9"/>
    <mergeCell ref="T9:V9"/>
    <mergeCell ref="W9:X9"/>
    <mergeCell ref="W7:X7"/>
    <mergeCell ref="D8:F8"/>
    <mergeCell ref="G8:H8"/>
    <mergeCell ref="M8:N8"/>
    <mergeCell ref="T8:V8"/>
    <mergeCell ref="W8:X8"/>
    <mergeCell ref="D7:F7"/>
    <mergeCell ref="G7:H7"/>
    <mergeCell ref="M7:N7"/>
    <mergeCell ref="T7:V7"/>
    <mergeCell ref="AS5:AU5"/>
    <mergeCell ref="AX5:AZ5"/>
    <mergeCell ref="D6:F6"/>
    <mergeCell ref="G6:H6"/>
    <mergeCell ref="M6:N6"/>
    <mergeCell ref="T6:V6"/>
    <mergeCell ref="W6:X6"/>
    <mergeCell ref="AB5:AC5"/>
    <mergeCell ref="AD5:AF5"/>
    <mergeCell ref="AG5:AI5"/>
    <mergeCell ref="AJ5:AL5"/>
    <mergeCell ref="AM5:AO5"/>
    <mergeCell ref="AP5:AR5"/>
    <mergeCell ref="D5:F5"/>
    <mergeCell ref="G5:H5"/>
    <mergeCell ref="M5:N5"/>
    <mergeCell ref="T5:V5"/>
    <mergeCell ref="W5:X5"/>
    <mergeCell ref="A1:Y1"/>
    <mergeCell ref="AB1:BI1"/>
    <mergeCell ref="D3:F3"/>
    <mergeCell ref="G3:H3"/>
    <mergeCell ref="M3:O3"/>
    <mergeCell ref="T3:V3"/>
    <mergeCell ref="W3:X3"/>
    <mergeCell ref="AB3:BA3"/>
    <mergeCell ref="BC3:BI3"/>
    <mergeCell ref="D4:F4"/>
    <mergeCell ref="G4:H4"/>
    <mergeCell ref="M4:N4"/>
    <mergeCell ref="T4:V4"/>
    <mergeCell ref="W4:X4"/>
  </mergeCells>
  <conditionalFormatting sqref="O4:O10">
    <cfRule type="cellIs" dxfId="4227" priority="217" operator="equal">
      <formula>0</formula>
    </cfRule>
  </conditionalFormatting>
  <conditionalFormatting sqref="C33 E33:K33 M33:Q33 C34:I34 C35 E35:I35 M35:Q35 C36:I36 C37 E37:I37 M37:Q37 C14:Y31 C32:Q32 C38:I42 K38:Q38 K37 K42:Y42 K36:Q36 K35 K34:Q34 J34:J42 K40:Q41 K39">
    <cfRule type="expression" dxfId="4226" priority="209">
      <formula>AND(OR(C14=$M$10,C14=$O$10),AND(NOT(ISBLANK($M$10)),NOT(ISBLANK(C14)),NOT(C14=0)))</formula>
    </cfRule>
    <cfRule type="expression" dxfId="4225" priority="210">
      <formula>AND(OR(C14=$M$9,C14=$O$9),AND(NOT(ISBLANK($M$9)),NOT(ISBLANK(C14)),NOT(C14=0)))</formula>
    </cfRule>
    <cfRule type="expression" dxfId="4224" priority="211">
      <formula>AND(OR(C14=$M$8,C14=$O$8),AND(NOT(ISBLANK($M$8)),NOT(ISBLANK(C14)),NOT(C14=0)))</formula>
    </cfRule>
    <cfRule type="expression" dxfId="4223" priority="212">
      <formula>AND(OR(C14=$M$7,C14=$O$7),AND(NOT(ISBLANK($M$7)),NOT(ISBLANK(C14)),NOT(C14=0)))</formula>
    </cfRule>
    <cfRule type="expression" dxfId="4222" priority="213">
      <formula>AND(OR(C14=$M$6,C14=$O$6),AND(NOT(ISBLANK($M$6)),NOT(ISBLANK(C14)),NOT(C14=0)))</formula>
    </cfRule>
    <cfRule type="expression" dxfId="4221" priority="214">
      <formula>AND(OR(C14=$M$5,C14=$O$5),AND(NOT(ISBLANK($M$5)),NOT(ISBLANK(C14)),NOT(C14=0)))</formula>
    </cfRule>
    <cfRule type="expression" dxfId="4220" priority="215">
      <formula>AND(OR(C14=$M$4,C14=$O$4),AND(NOT(ISBLANK($M$4)),NOT(ISBLANK(C14)),NOT(C14=0)))</formula>
    </cfRule>
    <cfRule type="cellIs" dxfId="4219" priority="216" operator="equal">
      <formula>0</formula>
    </cfRule>
  </conditionalFormatting>
  <conditionalFormatting sqref="D33">
    <cfRule type="expression" dxfId="4218" priority="201">
      <formula>AND(OR(D33=$M$10,D33=$O$10),AND(NOT(ISBLANK($M$10)),NOT(ISBLANK(D33)),NOT(D33=0)))</formula>
    </cfRule>
    <cfRule type="expression" dxfId="4217" priority="202">
      <formula>AND(OR(D33=$M$9,D33=$O$9),AND(NOT(ISBLANK($M$9)),NOT(ISBLANK(D33)),NOT(D33=0)))</formula>
    </cfRule>
    <cfRule type="expression" dxfId="4216" priority="203">
      <formula>AND(OR(D33=$M$8,D33=$O$8),AND(NOT(ISBLANK($M$8)),NOT(ISBLANK(D33)),NOT(D33=0)))</formula>
    </cfRule>
    <cfRule type="expression" dxfId="4215" priority="204">
      <formula>AND(OR(D33=$M$7,D33=$O$7),AND(NOT(ISBLANK($M$7)),NOT(ISBLANK(D33)),NOT(D33=0)))</formula>
    </cfRule>
    <cfRule type="expression" dxfId="4214" priority="205">
      <formula>AND(OR(D33=$M$6,D33=$O$6),AND(NOT(ISBLANK($M$6)),NOT(ISBLANK(D33)),NOT(D33=0)))</formula>
    </cfRule>
    <cfRule type="expression" dxfId="4213" priority="206">
      <formula>AND(OR(D33=$M$5,D33=$O$5),AND(NOT(ISBLANK($M$5)),NOT(ISBLANK(D33)),NOT(D33=0)))</formula>
    </cfRule>
    <cfRule type="expression" dxfId="4212" priority="207">
      <formula>AND(OR(D33=$M$4,D33=$O$4),AND(NOT(ISBLANK($M$4)),NOT(ISBLANK(D33)),NOT(D33=0)))</formula>
    </cfRule>
    <cfRule type="cellIs" dxfId="4211" priority="208" operator="equal">
      <formula>0</formula>
    </cfRule>
  </conditionalFormatting>
  <conditionalFormatting sqref="L33">
    <cfRule type="expression" dxfId="4210" priority="193">
      <formula>AND(OR(L33=$M$10,L33=$O$10),AND(NOT(ISBLANK($M$10)),NOT(ISBLANK(L33)),NOT(L33=0)))</formula>
    </cfRule>
    <cfRule type="expression" dxfId="4209" priority="194">
      <formula>AND(OR(L33=$M$9,L33=$O$9),AND(NOT(ISBLANK($M$9)),NOT(ISBLANK(L33)),NOT(L33=0)))</formula>
    </cfRule>
    <cfRule type="expression" dxfId="4208" priority="195">
      <formula>AND(OR(L33=$M$8,L33=$O$8),AND(NOT(ISBLANK($M$8)),NOT(ISBLANK(L33)),NOT(L33=0)))</formula>
    </cfRule>
    <cfRule type="expression" dxfId="4207" priority="196">
      <formula>AND(OR(L33=$M$7,L33=$O$7),AND(NOT(ISBLANK($M$7)),NOT(ISBLANK(L33)),NOT(L33=0)))</formula>
    </cfRule>
    <cfRule type="expression" dxfId="4206" priority="197">
      <formula>AND(OR(L33=$M$6,L33=$O$6),AND(NOT(ISBLANK($M$6)),NOT(ISBLANK(L33)),NOT(L33=0)))</formula>
    </cfRule>
    <cfRule type="expression" dxfId="4205" priority="198">
      <formula>AND(OR(L33=$M$5,L33=$O$5),AND(NOT(ISBLANK($M$5)),NOT(ISBLANK(L33)),NOT(L33=0)))</formula>
    </cfRule>
    <cfRule type="expression" dxfId="4204" priority="199">
      <formula>AND(OR(L33=$M$4,L33=$O$4),AND(NOT(ISBLANK($M$4)),NOT(ISBLANK(L33)),NOT(L33=0)))</formula>
    </cfRule>
    <cfRule type="cellIs" dxfId="4203" priority="200" operator="equal">
      <formula>0</formula>
    </cfRule>
  </conditionalFormatting>
  <conditionalFormatting sqref="T38:T41">
    <cfRule type="expression" dxfId="4202" priority="73">
      <formula>AND(OR(T38=$M$10,T38=$O$10),AND(NOT(ISBLANK($M$10)),NOT(ISBLANK(T38)),NOT(T38=0)))</formula>
    </cfRule>
    <cfRule type="expression" dxfId="4201" priority="74">
      <formula>AND(OR(T38=$M$9,T38=$O$9),AND(NOT(ISBLANK($M$9)),NOT(ISBLANK(T38)),NOT(T38=0)))</formula>
    </cfRule>
    <cfRule type="expression" dxfId="4200" priority="75">
      <formula>AND(OR(T38=$M$8,T38=$O$8),AND(NOT(ISBLANK($M$8)),NOT(ISBLANK(T38)),NOT(T38=0)))</formula>
    </cfRule>
    <cfRule type="expression" dxfId="4199" priority="76">
      <formula>AND(OR(T38=$M$7,T38=$O$7),AND(NOT(ISBLANK($M$7)),NOT(ISBLANK(T38)),NOT(T38=0)))</formula>
    </cfRule>
    <cfRule type="expression" dxfId="4198" priority="77">
      <formula>AND(OR(T38=$M$6,T38=$O$6),AND(NOT(ISBLANK($M$6)),NOT(ISBLANK(T38)),NOT(T38=0)))</formula>
    </cfRule>
    <cfRule type="expression" dxfId="4197" priority="78">
      <formula>AND(OR(T38=$M$5,T38=$O$5),AND(NOT(ISBLANK($M$5)),NOT(ISBLANK(T38)),NOT(T38=0)))</formula>
    </cfRule>
    <cfRule type="expression" dxfId="4196" priority="79">
      <formula>AND(OR(T38=$M$4,T38=$O$4),AND(NOT(ISBLANK($M$4)),NOT(ISBLANK(T38)),NOT(T38=0)))</formula>
    </cfRule>
    <cfRule type="cellIs" dxfId="4195" priority="80" operator="equal">
      <formula>0</formula>
    </cfRule>
  </conditionalFormatting>
  <conditionalFormatting sqref="D35">
    <cfRule type="expression" dxfId="4194" priority="185">
      <formula>AND(OR(D35=$M$10,D35=$O$10),AND(NOT(ISBLANK($M$10)),NOT(ISBLANK(D35)),NOT(D35=0)))</formula>
    </cfRule>
    <cfRule type="expression" dxfId="4193" priority="186">
      <formula>AND(OR(D35=$M$9,D35=$O$9),AND(NOT(ISBLANK($M$9)),NOT(ISBLANK(D35)),NOT(D35=0)))</formula>
    </cfRule>
    <cfRule type="expression" dxfId="4192" priority="187">
      <formula>AND(OR(D35=$M$8,D35=$O$8),AND(NOT(ISBLANK($M$8)),NOT(ISBLANK(D35)),NOT(D35=0)))</formula>
    </cfRule>
    <cfRule type="expression" dxfId="4191" priority="188">
      <formula>AND(OR(D35=$M$7,D35=$O$7),AND(NOT(ISBLANK($M$7)),NOT(ISBLANK(D35)),NOT(D35=0)))</formula>
    </cfRule>
    <cfRule type="expression" dxfId="4190" priority="189">
      <formula>AND(OR(D35=$M$6,D35=$O$6),AND(NOT(ISBLANK($M$6)),NOT(ISBLANK(D35)),NOT(D35=0)))</formula>
    </cfRule>
    <cfRule type="expression" dxfId="4189" priority="190">
      <formula>AND(OR(D35=$M$5,D35=$O$5),AND(NOT(ISBLANK($M$5)),NOT(ISBLANK(D35)),NOT(D35=0)))</formula>
    </cfRule>
    <cfRule type="expression" dxfId="4188" priority="191">
      <formula>AND(OR(D35=$M$4,D35=$O$4),AND(NOT(ISBLANK($M$4)),NOT(ISBLANK(D35)),NOT(D35=0)))</formula>
    </cfRule>
    <cfRule type="cellIs" dxfId="4187" priority="192" operator="equal">
      <formula>0</formula>
    </cfRule>
  </conditionalFormatting>
  <conditionalFormatting sqref="L35">
    <cfRule type="expression" dxfId="4186" priority="177">
      <formula>AND(OR(L35=$M$10,L35=$O$10),AND(NOT(ISBLANK($M$10)),NOT(ISBLANK(L35)),NOT(L35=0)))</formula>
    </cfRule>
    <cfRule type="expression" dxfId="4185" priority="178">
      <formula>AND(OR(L35=$M$9,L35=$O$9),AND(NOT(ISBLANK($M$9)),NOT(ISBLANK(L35)),NOT(L35=0)))</formula>
    </cfRule>
    <cfRule type="expression" dxfId="4184" priority="179">
      <formula>AND(OR(L35=$M$8,L35=$O$8),AND(NOT(ISBLANK($M$8)),NOT(ISBLANK(L35)),NOT(L35=0)))</formula>
    </cfRule>
    <cfRule type="expression" dxfId="4183" priority="180">
      <formula>AND(OR(L35=$M$7,L35=$O$7),AND(NOT(ISBLANK($M$7)),NOT(ISBLANK(L35)),NOT(L35=0)))</formula>
    </cfRule>
    <cfRule type="expression" dxfId="4182" priority="181">
      <formula>AND(OR(L35=$M$6,L35=$O$6),AND(NOT(ISBLANK($M$6)),NOT(ISBLANK(L35)),NOT(L35=0)))</formula>
    </cfRule>
    <cfRule type="expression" dxfId="4181" priority="182">
      <formula>AND(OR(L35=$M$5,L35=$O$5),AND(NOT(ISBLANK($M$5)),NOT(ISBLANK(L35)),NOT(L35=0)))</formula>
    </cfRule>
    <cfRule type="expression" dxfId="4180" priority="183">
      <formula>AND(OR(L35=$M$4,L35=$O$4),AND(NOT(ISBLANK($M$4)),NOT(ISBLANK(L35)),NOT(L35=0)))</formula>
    </cfRule>
    <cfRule type="cellIs" dxfId="4179" priority="184" operator="equal">
      <formula>0</formula>
    </cfRule>
  </conditionalFormatting>
  <conditionalFormatting sqref="W37">
    <cfRule type="expression" dxfId="4178" priority="49">
      <formula>AND(OR(W37=$M$10,W37=$O$10),AND(NOT(ISBLANK($M$10)),NOT(ISBLANK(W37)),NOT(W37=0)))</formula>
    </cfRule>
    <cfRule type="expression" dxfId="4177" priority="50">
      <formula>AND(OR(W37=$M$9,W37=$O$9),AND(NOT(ISBLANK($M$9)),NOT(ISBLANK(W37)),NOT(W37=0)))</formula>
    </cfRule>
    <cfRule type="expression" dxfId="4176" priority="51">
      <formula>AND(OR(W37=$M$8,W37=$O$8),AND(NOT(ISBLANK($M$8)),NOT(ISBLANK(W37)),NOT(W37=0)))</formula>
    </cfRule>
    <cfRule type="expression" dxfId="4175" priority="52">
      <formula>AND(OR(W37=$M$7,W37=$O$7),AND(NOT(ISBLANK($M$7)),NOT(ISBLANK(W37)),NOT(W37=0)))</formula>
    </cfRule>
    <cfRule type="expression" dxfId="4174" priority="53">
      <formula>AND(OR(W37=$M$6,W37=$O$6),AND(NOT(ISBLANK($M$6)),NOT(ISBLANK(W37)),NOT(W37=0)))</formula>
    </cfRule>
    <cfRule type="expression" dxfId="4173" priority="54">
      <formula>AND(OR(W37=$M$5,W37=$O$5),AND(NOT(ISBLANK($M$5)),NOT(ISBLANK(W37)),NOT(W37=0)))</formula>
    </cfRule>
    <cfRule type="expression" dxfId="4172" priority="55">
      <formula>AND(OR(W37=$M$4,W37=$O$4),AND(NOT(ISBLANK($M$4)),NOT(ISBLANK(W37)),NOT(W37=0)))</formula>
    </cfRule>
    <cfRule type="cellIs" dxfId="4171" priority="56" operator="equal">
      <formula>0</formula>
    </cfRule>
  </conditionalFormatting>
  <conditionalFormatting sqref="D44">
    <cfRule type="expression" dxfId="4170" priority="169">
      <formula>AND(OR(D44=$M$10,D44=$O$10),AND(NOT(ISBLANK($M$10)),NOT(ISBLANK(D44)),NOT(D44=0)))</formula>
    </cfRule>
    <cfRule type="expression" dxfId="4169" priority="170">
      <formula>AND(OR(D44=$M$9,D44=$O$9),AND(NOT(ISBLANK($M$9)),NOT(ISBLANK(D44)),NOT(D44=0)))</formula>
    </cfRule>
    <cfRule type="expression" dxfId="4168" priority="171">
      <formula>AND(OR(D44=$M$8,D44=$O$8),AND(NOT(ISBLANK($M$8)),NOT(ISBLANK(D44)),NOT(D44=0)))</formula>
    </cfRule>
    <cfRule type="expression" dxfId="4167" priority="172">
      <formula>AND(OR(D44=$M$7,D44=$O$7),AND(NOT(ISBLANK($M$7)),NOT(ISBLANK(D44)),NOT(D44=0)))</formula>
    </cfRule>
    <cfRule type="expression" dxfId="4166" priority="173">
      <formula>AND(OR(D44=$M$6,D44=$O$6),AND(NOT(ISBLANK($M$6)),NOT(ISBLANK(D44)),NOT(D44=0)))</formula>
    </cfRule>
    <cfRule type="expression" dxfId="4165" priority="174">
      <formula>AND(OR(D44=$M$5,D44=$O$5),AND(NOT(ISBLANK($M$5)),NOT(ISBLANK(D44)),NOT(D44=0)))</formula>
    </cfRule>
    <cfRule type="expression" dxfId="4164" priority="175">
      <formula>AND(OR(D44=$M$4,D44=$O$4),AND(NOT(ISBLANK($M$4)),NOT(ISBLANK(D44)),NOT(D44=0)))</formula>
    </cfRule>
    <cfRule type="cellIs" dxfId="4163" priority="176" operator="equal">
      <formula>0</formula>
    </cfRule>
  </conditionalFormatting>
  <conditionalFormatting sqref="L44">
    <cfRule type="expression" dxfId="4162" priority="161">
      <formula>AND(OR(L44=$M$10,L44=$O$10),AND(NOT(ISBLANK($M$10)),NOT(ISBLANK(L44)),NOT(L44=0)))</formula>
    </cfRule>
    <cfRule type="expression" dxfId="4161" priority="162">
      <formula>AND(OR(L44=$M$9,L44=$O$9),AND(NOT(ISBLANK($M$9)),NOT(ISBLANK(L44)),NOT(L44=0)))</formula>
    </cfRule>
    <cfRule type="expression" dxfId="4160" priority="163">
      <formula>AND(OR(L44=$M$8,L44=$O$8),AND(NOT(ISBLANK($M$8)),NOT(ISBLANK(L44)),NOT(L44=0)))</formula>
    </cfRule>
    <cfRule type="expression" dxfId="4159" priority="164">
      <formula>AND(OR(L44=$M$7,L44=$O$7),AND(NOT(ISBLANK($M$7)),NOT(ISBLANK(L44)),NOT(L44=0)))</formula>
    </cfRule>
    <cfRule type="expression" dxfId="4158" priority="165">
      <formula>AND(OR(L44=$M$6,L44=$O$6),AND(NOT(ISBLANK($M$6)),NOT(ISBLANK(L44)),NOT(L44=0)))</formula>
    </cfRule>
    <cfRule type="expression" dxfId="4157" priority="166">
      <formula>AND(OR(L44=$M$5,L44=$O$5),AND(NOT(ISBLANK($M$5)),NOT(ISBLANK(L44)),NOT(L44=0)))</formula>
    </cfRule>
    <cfRule type="expression" dxfId="4156" priority="167">
      <formula>AND(OR(L44=$M$4,L44=$O$4),AND(NOT(ISBLANK($M$4)),NOT(ISBLANK(L44)),NOT(L44=0)))</formula>
    </cfRule>
    <cfRule type="cellIs" dxfId="4155" priority="168" operator="equal">
      <formula>0</formula>
    </cfRule>
  </conditionalFormatting>
  <conditionalFormatting sqref="T44">
    <cfRule type="expression" dxfId="4154" priority="153">
      <formula>AND(OR(T44=$M$10,T44=$O$10),AND(NOT(ISBLANK($M$10)),NOT(ISBLANK(T44)),NOT(T44=0)))</formula>
    </cfRule>
    <cfRule type="expression" dxfId="4153" priority="154">
      <formula>AND(OR(T44=$M$9,T44=$O$9),AND(NOT(ISBLANK($M$9)),NOT(ISBLANK(T44)),NOT(T44=0)))</formula>
    </cfRule>
    <cfRule type="expression" dxfId="4152" priority="155">
      <formula>AND(OR(T44=$M$8,T44=$O$8),AND(NOT(ISBLANK($M$8)),NOT(ISBLANK(T44)),NOT(T44=0)))</formula>
    </cfRule>
    <cfRule type="expression" dxfId="4151" priority="156">
      <formula>AND(OR(T44=$M$7,T44=$O$7),AND(NOT(ISBLANK($M$7)),NOT(ISBLANK(T44)),NOT(T44=0)))</formula>
    </cfRule>
    <cfRule type="expression" dxfId="4150" priority="157">
      <formula>AND(OR(T44=$M$6,T44=$O$6),AND(NOT(ISBLANK($M$6)),NOT(ISBLANK(T44)),NOT(T44=0)))</formula>
    </cfRule>
    <cfRule type="expression" dxfId="4149" priority="158">
      <formula>AND(OR(T44=$M$5,T44=$O$5),AND(NOT(ISBLANK($M$5)),NOT(ISBLANK(T44)),NOT(T44=0)))</formula>
    </cfRule>
    <cfRule type="expression" dxfId="4148" priority="159">
      <formula>AND(OR(T44=$M$4,T44=$O$4),AND(NOT(ISBLANK($M$4)),NOT(ISBLANK(T44)),NOT(T44=0)))</formula>
    </cfRule>
    <cfRule type="cellIs" dxfId="4147" priority="160" operator="equal">
      <formula>0</formula>
    </cfRule>
  </conditionalFormatting>
  <conditionalFormatting sqref="D37">
    <cfRule type="expression" dxfId="4146" priority="145">
      <formula>AND(OR(D37=$M$10,D37=$O$10),AND(NOT(ISBLANK($M$10)),NOT(ISBLANK(D37)),NOT(D37=0)))</formula>
    </cfRule>
    <cfRule type="expression" dxfId="4145" priority="146">
      <formula>AND(OR(D37=$M$9,D37=$O$9),AND(NOT(ISBLANK($M$9)),NOT(ISBLANK(D37)),NOT(D37=0)))</formula>
    </cfRule>
    <cfRule type="expression" dxfId="4144" priority="147">
      <formula>AND(OR(D37=$M$8,D37=$O$8),AND(NOT(ISBLANK($M$8)),NOT(ISBLANK(D37)),NOT(D37=0)))</formula>
    </cfRule>
    <cfRule type="expression" dxfId="4143" priority="148">
      <formula>AND(OR(D37=$M$7,D37=$O$7),AND(NOT(ISBLANK($M$7)),NOT(ISBLANK(D37)),NOT(D37=0)))</formula>
    </cfRule>
    <cfRule type="expression" dxfId="4142" priority="149">
      <formula>AND(OR(D37=$M$6,D37=$O$6),AND(NOT(ISBLANK($M$6)),NOT(ISBLANK(D37)),NOT(D37=0)))</formula>
    </cfRule>
    <cfRule type="expression" dxfId="4141" priority="150">
      <formula>AND(OR(D37=$M$5,D37=$O$5),AND(NOT(ISBLANK($M$5)),NOT(ISBLANK(D37)),NOT(D37=0)))</formula>
    </cfRule>
    <cfRule type="expression" dxfId="4140" priority="151">
      <formula>AND(OR(D37=$M$4,D37=$O$4),AND(NOT(ISBLANK($M$4)),NOT(ISBLANK(D37)),NOT(D37=0)))</formula>
    </cfRule>
    <cfRule type="cellIs" dxfId="4139" priority="152" operator="equal">
      <formula>0</formula>
    </cfRule>
  </conditionalFormatting>
  <conditionalFormatting sqref="L37">
    <cfRule type="expression" dxfId="4138" priority="137">
      <formula>AND(OR(L37=$M$10,L37=$O$10),AND(NOT(ISBLANK($M$10)),NOT(ISBLANK(L37)),NOT(L37=0)))</formula>
    </cfRule>
    <cfRule type="expression" dxfId="4137" priority="138">
      <formula>AND(OR(L37=$M$9,L37=$O$9),AND(NOT(ISBLANK($M$9)),NOT(ISBLANK(L37)),NOT(L37=0)))</formula>
    </cfRule>
    <cfRule type="expression" dxfId="4136" priority="139">
      <formula>AND(OR(L37=$M$8,L37=$O$8),AND(NOT(ISBLANK($M$8)),NOT(ISBLANK(L37)),NOT(L37=0)))</formula>
    </cfRule>
    <cfRule type="expression" dxfId="4135" priority="140">
      <formula>AND(OR(L37=$M$7,L37=$O$7),AND(NOT(ISBLANK($M$7)),NOT(ISBLANK(L37)),NOT(L37=0)))</formula>
    </cfRule>
    <cfRule type="expression" dxfId="4134" priority="141">
      <formula>AND(OR(L37=$M$6,L37=$O$6),AND(NOT(ISBLANK($M$6)),NOT(ISBLANK(L37)),NOT(L37=0)))</formula>
    </cfRule>
    <cfRule type="expression" dxfId="4133" priority="142">
      <formula>AND(OR(L37=$M$5,L37=$O$5),AND(NOT(ISBLANK($M$5)),NOT(ISBLANK(L37)),NOT(L37=0)))</formula>
    </cfRule>
    <cfRule type="expression" dxfId="4132" priority="143">
      <formula>AND(OR(L37=$M$4,L37=$O$4),AND(NOT(ISBLANK($M$4)),NOT(ISBLANK(L37)),NOT(L37=0)))</formula>
    </cfRule>
    <cfRule type="cellIs" dxfId="4131" priority="144" operator="equal">
      <formula>0</formula>
    </cfRule>
  </conditionalFormatting>
  <conditionalFormatting sqref="O39">
    <cfRule type="expression" dxfId="4130" priority="1">
      <formula>AND(OR(O39=$M$10,O39=$O$10),AND(NOT(ISBLANK($M$10)),NOT(ISBLANK(O39)),NOT(O39=0)))</formula>
    </cfRule>
    <cfRule type="expression" dxfId="4129" priority="2">
      <formula>AND(OR(O39=$M$9,O39=$O$9),AND(NOT(ISBLANK($M$9)),NOT(ISBLANK(O39)),NOT(O39=0)))</formula>
    </cfRule>
    <cfRule type="expression" dxfId="4128" priority="3">
      <formula>AND(OR(O39=$M$8,O39=$O$8),AND(NOT(ISBLANK($M$8)),NOT(ISBLANK(O39)),NOT(O39=0)))</formula>
    </cfRule>
    <cfRule type="expression" dxfId="4127" priority="4">
      <formula>AND(OR(O39=$M$7,O39=$O$7),AND(NOT(ISBLANK($M$7)),NOT(ISBLANK(O39)),NOT(O39=0)))</formula>
    </cfRule>
    <cfRule type="expression" dxfId="4126" priority="5">
      <formula>AND(OR(O39=$M$6,O39=$O$6),AND(NOT(ISBLANK($M$6)),NOT(ISBLANK(O39)),NOT(O39=0)))</formula>
    </cfRule>
    <cfRule type="expression" dxfId="4125" priority="6">
      <formula>AND(OR(O39=$M$5,O39=$O$5),AND(NOT(ISBLANK($M$5)),NOT(ISBLANK(O39)),NOT(O39=0)))</formula>
    </cfRule>
    <cfRule type="expression" dxfId="4124" priority="7">
      <formula>AND(OR(O39=$M$4,O39=$O$4),AND(NOT(ISBLANK($M$4)),NOT(ISBLANK(O39)),NOT(O39=0)))</formula>
    </cfRule>
    <cfRule type="cellIs" dxfId="4123" priority="8" operator="equal">
      <formula>0</formula>
    </cfRule>
  </conditionalFormatting>
  <conditionalFormatting sqref="R32:S41 U41:V41 X41:Y41">
    <cfRule type="expression" dxfId="4122" priority="129">
      <formula>AND(OR(R32=$M$10,R32=$O$10),AND(NOT(ISBLANK($M$10)),NOT(ISBLANK(R32)),NOT(R32=0)))</formula>
    </cfRule>
    <cfRule type="expression" dxfId="4121" priority="130">
      <formula>AND(OR(R32=$M$9,R32=$O$9),AND(NOT(ISBLANK($M$9)),NOT(ISBLANK(R32)),NOT(R32=0)))</formula>
    </cfRule>
    <cfRule type="expression" dxfId="4120" priority="131">
      <formula>AND(OR(R32=$M$8,R32=$O$8),AND(NOT(ISBLANK($M$8)),NOT(ISBLANK(R32)),NOT(R32=0)))</formula>
    </cfRule>
    <cfRule type="expression" dxfId="4119" priority="132">
      <formula>AND(OR(R32=$M$7,R32=$O$7),AND(NOT(ISBLANK($M$7)),NOT(ISBLANK(R32)),NOT(R32=0)))</formula>
    </cfRule>
    <cfRule type="expression" dxfId="4118" priority="133">
      <formula>AND(OR(R32=$M$6,R32=$O$6),AND(NOT(ISBLANK($M$6)),NOT(ISBLANK(R32)),NOT(R32=0)))</formula>
    </cfRule>
    <cfRule type="expression" dxfId="4117" priority="134">
      <formula>AND(OR(R32=$M$5,R32=$O$5),AND(NOT(ISBLANK($M$5)),NOT(ISBLANK(R32)),NOT(R32=0)))</formula>
    </cfRule>
    <cfRule type="expression" dxfId="4116" priority="135">
      <formula>AND(OR(R32=$M$4,R32=$O$4),AND(NOT(ISBLANK($M$4)),NOT(ISBLANK(R32)),NOT(R32=0)))</formula>
    </cfRule>
    <cfRule type="cellIs" dxfId="4115" priority="136" operator="equal">
      <formula>0</formula>
    </cfRule>
  </conditionalFormatting>
  <conditionalFormatting sqref="U32:W32 W33 W35">
    <cfRule type="expression" dxfId="4114" priority="113">
      <formula>AND(OR(U32=$M$10,U32=$O$10),AND(NOT(ISBLANK($M$10)),NOT(ISBLANK(U32)),NOT(U32=0)))</formula>
    </cfRule>
    <cfRule type="expression" dxfId="4113" priority="114">
      <formula>AND(OR(U32=$M$9,U32=$O$9),AND(NOT(ISBLANK($M$9)),NOT(ISBLANK(U32)),NOT(U32=0)))</formula>
    </cfRule>
    <cfRule type="expression" dxfId="4112" priority="115">
      <formula>AND(OR(U32=$M$8,U32=$O$8),AND(NOT(ISBLANK($M$8)),NOT(ISBLANK(U32)),NOT(U32=0)))</formula>
    </cfRule>
    <cfRule type="expression" dxfId="4111" priority="116">
      <formula>AND(OR(U32=$M$7,U32=$O$7),AND(NOT(ISBLANK($M$7)),NOT(ISBLANK(U32)),NOT(U32=0)))</formula>
    </cfRule>
    <cfRule type="expression" dxfId="4110" priority="117">
      <formula>AND(OR(U32=$M$6,U32=$O$6),AND(NOT(ISBLANK($M$6)),NOT(ISBLANK(U32)),NOT(U32=0)))</formula>
    </cfRule>
    <cfRule type="expression" dxfId="4109" priority="118">
      <formula>AND(OR(U32=$M$5,U32=$O$5),AND(NOT(ISBLANK($M$5)),NOT(ISBLANK(U32)),NOT(U32=0)))</formula>
    </cfRule>
    <cfRule type="expression" dxfId="4108" priority="119">
      <formula>AND(OR(U32=$M$4,U32=$O$4),AND(NOT(ISBLANK($M$4)),NOT(ISBLANK(U32)),NOT(U32=0)))</formula>
    </cfRule>
    <cfRule type="cellIs" dxfId="4107" priority="120" operator="equal">
      <formula>0</formula>
    </cfRule>
  </conditionalFormatting>
  <conditionalFormatting sqref="T32:T34">
    <cfRule type="expression" dxfId="4106" priority="105">
      <formula>AND(OR(T32=$M$10,T32=$O$10),AND(NOT(ISBLANK($M$10)),NOT(ISBLANK(T32)),NOT(T32=0)))</formula>
    </cfRule>
    <cfRule type="expression" dxfId="4105" priority="106">
      <formula>AND(OR(T32=$M$9,T32=$O$9),AND(NOT(ISBLANK($M$9)),NOT(ISBLANK(T32)),NOT(T32=0)))</formula>
    </cfRule>
    <cfRule type="expression" dxfId="4104" priority="107">
      <formula>AND(OR(T32=$M$8,T32=$O$8),AND(NOT(ISBLANK($M$8)),NOT(ISBLANK(T32)),NOT(T32=0)))</formula>
    </cfRule>
    <cfRule type="expression" dxfId="4103" priority="108">
      <formula>AND(OR(T32=$M$7,T32=$O$7),AND(NOT(ISBLANK($M$7)),NOT(ISBLANK(T32)),NOT(T32=0)))</formula>
    </cfRule>
    <cfRule type="expression" dxfId="4102" priority="109">
      <formula>AND(OR(T32=$M$6,T32=$O$6),AND(NOT(ISBLANK($M$6)),NOT(ISBLANK(T32)),NOT(T32=0)))</formula>
    </cfRule>
    <cfRule type="expression" dxfId="4101" priority="110">
      <formula>AND(OR(T32=$M$5,T32=$O$5),AND(NOT(ISBLANK($M$5)),NOT(ISBLANK(T32)),NOT(T32=0)))</formula>
    </cfRule>
    <cfRule type="expression" dxfId="4100" priority="111">
      <formula>AND(OR(T32=$M$4,T32=$O$4),AND(NOT(ISBLANK($M$4)),NOT(ISBLANK(T32)),NOT(T32=0)))</formula>
    </cfRule>
    <cfRule type="cellIs" dxfId="4099" priority="112" operator="equal">
      <formula>0</formula>
    </cfRule>
  </conditionalFormatting>
  <conditionalFormatting sqref="U39:V40 U33:V34 U36:V37 X32:Y40">
    <cfRule type="expression" dxfId="4098" priority="121">
      <formula>AND(OR(U32=$M$10,U32=$O$10),AND(NOT(ISBLANK($M$10)),NOT(ISBLANK(U32)),NOT(U32=0)))</formula>
    </cfRule>
    <cfRule type="expression" dxfId="4097" priority="122">
      <formula>AND(OR(U32=$M$9,U32=$O$9),AND(NOT(ISBLANK($M$9)),NOT(ISBLANK(U32)),NOT(U32=0)))</formula>
    </cfRule>
    <cfRule type="expression" dxfId="4096" priority="123">
      <formula>AND(OR(U32=$M$8,U32=$O$8),AND(NOT(ISBLANK($M$8)),NOT(ISBLANK(U32)),NOT(U32=0)))</formula>
    </cfRule>
    <cfRule type="expression" dxfId="4095" priority="124">
      <formula>AND(OR(U32=$M$7,U32=$O$7),AND(NOT(ISBLANK($M$7)),NOT(ISBLANK(U32)),NOT(U32=0)))</formula>
    </cfRule>
    <cfRule type="expression" dxfId="4094" priority="125">
      <formula>AND(OR(U32=$M$6,U32=$O$6),AND(NOT(ISBLANK($M$6)),NOT(ISBLANK(U32)),NOT(U32=0)))</formula>
    </cfRule>
    <cfRule type="expression" dxfId="4093" priority="126">
      <formula>AND(OR(U32=$M$5,U32=$O$5),AND(NOT(ISBLANK($M$5)),NOT(ISBLANK(U32)),NOT(U32=0)))</formula>
    </cfRule>
    <cfRule type="expression" dxfId="4092" priority="127">
      <formula>AND(OR(U32=$M$4,U32=$O$4),AND(NOT(ISBLANK($M$4)),NOT(ISBLANK(U32)),NOT(U32=0)))</formula>
    </cfRule>
    <cfRule type="cellIs" dxfId="4091" priority="128" operator="equal">
      <formula>0</formula>
    </cfRule>
  </conditionalFormatting>
  <conditionalFormatting sqref="T35:T37">
    <cfRule type="expression" dxfId="4090" priority="81">
      <formula>AND(OR(T35=$M$10,T35=$O$10),AND(NOT(ISBLANK($M$10)),NOT(ISBLANK(T35)),NOT(T35=0)))</formula>
    </cfRule>
    <cfRule type="expression" dxfId="4089" priority="82">
      <formula>AND(OR(T35=$M$9,T35=$O$9),AND(NOT(ISBLANK($M$9)),NOT(ISBLANK(T35)),NOT(T35=0)))</formula>
    </cfRule>
    <cfRule type="expression" dxfId="4088" priority="83">
      <formula>AND(OR(T35=$M$8,T35=$O$8),AND(NOT(ISBLANK($M$8)),NOT(ISBLANK(T35)),NOT(T35=0)))</formula>
    </cfRule>
    <cfRule type="expression" dxfId="4087" priority="84">
      <formula>AND(OR(T35=$M$7,T35=$O$7),AND(NOT(ISBLANK($M$7)),NOT(ISBLANK(T35)),NOT(T35=0)))</formula>
    </cfRule>
    <cfRule type="expression" dxfId="4086" priority="85">
      <formula>AND(OR(T35=$M$6,T35=$O$6),AND(NOT(ISBLANK($M$6)),NOT(ISBLANK(T35)),NOT(T35=0)))</formula>
    </cfRule>
    <cfRule type="expression" dxfId="4085" priority="86">
      <formula>AND(OR(T35=$M$5,T35=$O$5),AND(NOT(ISBLANK($M$5)),NOT(ISBLANK(T35)),NOT(T35=0)))</formula>
    </cfRule>
    <cfRule type="expression" dxfId="4084" priority="87">
      <formula>AND(OR(T35=$M$4,T35=$O$4),AND(NOT(ISBLANK($M$4)),NOT(ISBLANK(T35)),NOT(T35=0)))</formula>
    </cfRule>
    <cfRule type="cellIs" dxfId="4083" priority="88" operator="equal">
      <formula>0</formula>
    </cfRule>
  </conditionalFormatting>
  <conditionalFormatting sqref="W36">
    <cfRule type="expression" dxfId="4082" priority="65">
      <formula>AND(OR(W36=$M$10,W36=$O$10),AND(NOT(ISBLANK($M$10)),NOT(ISBLANK(W36)),NOT(W36=0)))</formula>
    </cfRule>
    <cfRule type="expression" dxfId="4081" priority="66">
      <formula>AND(OR(W36=$M$9,W36=$O$9),AND(NOT(ISBLANK($M$9)),NOT(ISBLANK(W36)),NOT(W36=0)))</formula>
    </cfRule>
    <cfRule type="expression" dxfId="4080" priority="67">
      <formula>AND(OR(W36=$M$8,W36=$O$8),AND(NOT(ISBLANK($M$8)),NOT(ISBLANK(W36)),NOT(W36=0)))</formula>
    </cfRule>
    <cfRule type="expression" dxfId="4079" priority="68">
      <formula>AND(OR(W36=$M$7,W36=$O$7),AND(NOT(ISBLANK($M$7)),NOT(ISBLANK(W36)),NOT(W36=0)))</formula>
    </cfRule>
    <cfRule type="expression" dxfId="4078" priority="69">
      <formula>AND(OR(W36=$M$6,W36=$O$6),AND(NOT(ISBLANK($M$6)),NOT(ISBLANK(W36)),NOT(W36=0)))</formula>
    </cfRule>
    <cfRule type="expression" dxfId="4077" priority="70">
      <formula>AND(OR(W36=$M$5,W36=$O$5),AND(NOT(ISBLANK($M$5)),NOT(ISBLANK(W36)),NOT(W36=0)))</formula>
    </cfRule>
    <cfRule type="expression" dxfId="4076" priority="71">
      <formula>AND(OR(W36=$M$4,W36=$O$4),AND(NOT(ISBLANK($M$4)),NOT(ISBLANK(W36)),NOT(W36=0)))</formula>
    </cfRule>
    <cfRule type="cellIs" dxfId="4075" priority="72" operator="equal">
      <formula>0</formula>
    </cfRule>
  </conditionalFormatting>
  <conditionalFormatting sqref="W38">
    <cfRule type="expression" dxfId="4074" priority="41">
      <formula>AND(OR(W38=$M$10,W38=$O$10),AND(NOT(ISBLANK($M$10)),NOT(ISBLANK(W38)),NOT(W38=0)))</formula>
    </cfRule>
    <cfRule type="expression" dxfId="4073" priority="42">
      <formula>AND(OR(W38=$M$9,W38=$O$9),AND(NOT(ISBLANK($M$9)),NOT(ISBLANK(W38)),NOT(W38=0)))</formula>
    </cfRule>
    <cfRule type="expression" dxfId="4072" priority="43">
      <formula>AND(OR(W38=$M$8,W38=$O$8),AND(NOT(ISBLANK($M$8)),NOT(ISBLANK(W38)),NOT(W38=0)))</formula>
    </cfRule>
    <cfRule type="expression" dxfId="4071" priority="44">
      <formula>AND(OR(W38=$M$7,W38=$O$7),AND(NOT(ISBLANK($M$7)),NOT(ISBLANK(W38)),NOT(W38=0)))</formula>
    </cfRule>
    <cfRule type="expression" dxfId="4070" priority="45">
      <formula>AND(OR(W38=$M$6,W38=$O$6),AND(NOT(ISBLANK($M$6)),NOT(ISBLANK(W38)),NOT(W38=0)))</formula>
    </cfRule>
    <cfRule type="expression" dxfId="4069" priority="46">
      <formula>AND(OR(W38=$M$5,W38=$O$5),AND(NOT(ISBLANK($M$5)),NOT(ISBLANK(W38)),NOT(W38=0)))</formula>
    </cfRule>
    <cfRule type="expression" dxfId="4068" priority="47">
      <formula>AND(OR(W38=$M$4,W38=$O$4),AND(NOT(ISBLANK($M$4)),NOT(ISBLANK(W38)),NOT(W38=0)))</formula>
    </cfRule>
    <cfRule type="cellIs" dxfId="4067" priority="48" operator="equal">
      <formula>0</formula>
    </cfRule>
  </conditionalFormatting>
  <conditionalFormatting sqref="W39">
    <cfRule type="expression" dxfId="4066" priority="33">
      <formula>AND(OR(W39=$M$10,W39=$O$10),AND(NOT(ISBLANK($M$10)),NOT(ISBLANK(W39)),NOT(W39=0)))</formula>
    </cfRule>
    <cfRule type="expression" dxfId="4065" priority="34">
      <formula>AND(OR(W39=$M$9,W39=$O$9),AND(NOT(ISBLANK($M$9)),NOT(ISBLANK(W39)),NOT(W39=0)))</formula>
    </cfRule>
    <cfRule type="expression" dxfId="4064" priority="35">
      <formula>AND(OR(W39=$M$8,W39=$O$8),AND(NOT(ISBLANK($M$8)),NOT(ISBLANK(W39)),NOT(W39=0)))</formula>
    </cfRule>
    <cfRule type="expression" dxfId="4063" priority="36">
      <formula>AND(OR(W39=$M$7,W39=$O$7),AND(NOT(ISBLANK($M$7)),NOT(ISBLANK(W39)),NOT(W39=0)))</formula>
    </cfRule>
    <cfRule type="expression" dxfId="4062" priority="37">
      <formula>AND(OR(W39=$M$6,W39=$O$6),AND(NOT(ISBLANK($M$6)),NOT(ISBLANK(W39)),NOT(W39=0)))</formula>
    </cfRule>
    <cfRule type="expression" dxfId="4061" priority="38">
      <formula>AND(OR(W39=$M$5,W39=$O$5),AND(NOT(ISBLANK($M$5)),NOT(ISBLANK(W39)),NOT(W39=0)))</formula>
    </cfRule>
    <cfRule type="expression" dxfId="4060" priority="39">
      <formula>AND(OR(W39=$M$4,W39=$O$4),AND(NOT(ISBLANK($M$4)),NOT(ISBLANK(W39)),NOT(W39=0)))</formula>
    </cfRule>
    <cfRule type="cellIs" dxfId="4059" priority="40" operator="equal">
      <formula>0</formula>
    </cfRule>
  </conditionalFormatting>
  <conditionalFormatting sqref="W40:W41">
    <cfRule type="expression" dxfId="4058" priority="25">
      <formula>AND(OR(W40=$M$10,W40=$O$10),AND(NOT(ISBLANK($M$10)),NOT(ISBLANK(W40)),NOT(W40=0)))</formula>
    </cfRule>
    <cfRule type="expression" dxfId="4057" priority="26">
      <formula>AND(OR(W40=$M$9,W40=$O$9),AND(NOT(ISBLANK($M$9)),NOT(ISBLANK(W40)),NOT(W40=0)))</formula>
    </cfRule>
    <cfRule type="expression" dxfId="4056" priority="27">
      <formula>AND(OR(W40=$M$8,W40=$O$8),AND(NOT(ISBLANK($M$8)),NOT(ISBLANK(W40)),NOT(W40=0)))</formula>
    </cfRule>
    <cfRule type="expression" dxfId="4055" priority="28">
      <formula>AND(OR(W40=$M$7,W40=$O$7),AND(NOT(ISBLANK($M$7)),NOT(ISBLANK(W40)),NOT(W40=0)))</formula>
    </cfRule>
    <cfRule type="expression" dxfId="4054" priority="29">
      <formula>AND(OR(W40=$M$6,W40=$O$6),AND(NOT(ISBLANK($M$6)),NOT(ISBLANK(W40)),NOT(W40=0)))</formula>
    </cfRule>
    <cfRule type="expression" dxfId="4053" priority="30">
      <formula>AND(OR(W40=$M$5,W40=$O$5),AND(NOT(ISBLANK($M$5)),NOT(ISBLANK(W40)),NOT(W40=0)))</formula>
    </cfRule>
    <cfRule type="expression" dxfId="4052" priority="31">
      <formula>AND(OR(W40=$M$4,W40=$O$4),AND(NOT(ISBLANK($M$4)),NOT(ISBLANK(W40)),NOT(W40=0)))</formula>
    </cfRule>
    <cfRule type="cellIs" dxfId="4051" priority="32" operator="equal">
      <formula>0</formula>
    </cfRule>
  </conditionalFormatting>
  <conditionalFormatting sqref="U35:V35">
    <cfRule type="expression" dxfId="4050" priority="97">
      <formula>AND(OR(U35=$M$10,U35=$O$10),AND(NOT(ISBLANK($M$10)),NOT(ISBLANK(U35)),NOT(U35=0)))</formula>
    </cfRule>
    <cfRule type="expression" dxfId="4049" priority="98">
      <formula>AND(OR(U35=$M$9,U35=$O$9),AND(NOT(ISBLANK($M$9)),NOT(ISBLANK(U35)),NOT(U35=0)))</formula>
    </cfRule>
    <cfRule type="expression" dxfId="4048" priority="99">
      <formula>AND(OR(U35=$M$8,U35=$O$8),AND(NOT(ISBLANK($M$8)),NOT(ISBLANK(U35)),NOT(U35=0)))</formula>
    </cfRule>
    <cfRule type="expression" dxfId="4047" priority="100">
      <formula>AND(OR(U35=$M$7,U35=$O$7),AND(NOT(ISBLANK($M$7)),NOT(ISBLANK(U35)),NOT(U35=0)))</formula>
    </cfRule>
    <cfRule type="expression" dxfId="4046" priority="101">
      <formula>AND(OR(U35=$M$6,U35=$O$6),AND(NOT(ISBLANK($M$6)),NOT(ISBLANK(U35)),NOT(U35=0)))</formula>
    </cfRule>
    <cfRule type="expression" dxfId="4045" priority="102">
      <formula>AND(OR(U35=$M$5,U35=$O$5),AND(NOT(ISBLANK($M$5)),NOT(ISBLANK(U35)),NOT(U35=0)))</formula>
    </cfRule>
    <cfRule type="expression" dxfId="4044" priority="103">
      <formula>AND(OR(U35=$M$4,U35=$O$4),AND(NOT(ISBLANK($M$4)),NOT(ISBLANK(U35)),NOT(U35=0)))</formula>
    </cfRule>
    <cfRule type="cellIs" dxfId="4043" priority="104" operator="equal">
      <formula>0</formula>
    </cfRule>
  </conditionalFormatting>
  <conditionalFormatting sqref="U38:V38">
    <cfRule type="expression" dxfId="4042" priority="89">
      <formula>AND(OR(U38=$M$10,U38=$O$10),AND(NOT(ISBLANK($M$10)),NOT(ISBLANK(U38)),NOT(U38=0)))</formula>
    </cfRule>
    <cfRule type="expression" dxfId="4041" priority="90">
      <formula>AND(OR(U38=$M$9,U38=$O$9),AND(NOT(ISBLANK($M$9)),NOT(ISBLANK(U38)),NOT(U38=0)))</formula>
    </cfRule>
    <cfRule type="expression" dxfId="4040" priority="91">
      <formula>AND(OR(U38=$M$8,U38=$O$8),AND(NOT(ISBLANK($M$8)),NOT(ISBLANK(U38)),NOT(U38=0)))</formula>
    </cfRule>
    <cfRule type="expression" dxfId="4039" priority="92">
      <formula>AND(OR(U38=$M$7,U38=$O$7),AND(NOT(ISBLANK($M$7)),NOT(ISBLANK(U38)),NOT(U38=0)))</formula>
    </cfRule>
    <cfRule type="expression" dxfId="4038" priority="93">
      <formula>AND(OR(U38=$M$6,U38=$O$6),AND(NOT(ISBLANK($M$6)),NOT(ISBLANK(U38)),NOT(U38=0)))</formula>
    </cfRule>
    <cfRule type="expression" dxfId="4037" priority="94">
      <formula>AND(OR(U38=$M$5,U38=$O$5),AND(NOT(ISBLANK($M$5)),NOT(ISBLANK(U38)),NOT(U38=0)))</formula>
    </cfRule>
    <cfRule type="expression" dxfId="4036" priority="95">
      <formula>AND(OR(U38=$M$4,U38=$O$4),AND(NOT(ISBLANK($M$4)),NOT(ISBLANK(U38)),NOT(U38=0)))</formula>
    </cfRule>
    <cfRule type="cellIs" dxfId="4035" priority="96" operator="equal">
      <formula>0</formula>
    </cfRule>
  </conditionalFormatting>
  <conditionalFormatting sqref="W34">
    <cfRule type="expression" dxfId="4034" priority="57">
      <formula>AND(OR(W34=$M$10,W34=$O$10),AND(NOT(ISBLANK($M$10)),NOT(ISBLANK(W34)),NOT(W34=0)))</formula>
    </cfRule>
    <cfRule type="expression" dxfId="4033" priority="58">
      <formula>AND(OR(W34=$M$9,W34=$O$9),AND(NOT(ISBLANK($M$9)),NOT(ISBLANK(W34)),NOT(W34=0)))</formula>
    </cfRule>
    <cfRule type="expression" dxfId="4032" priority="59">
      <formula>AND(OR(W34=$M$8,W34=$O$8),AND(NOT(ISBLANK($M$8)),NOT(ISBLANK(W34)),NOT(W34=0)))</formula>
    </cfRule>
    <cfRule type="expression" dxfId="4031" priority="60">
      <formula>AND(OR(W34=$M$7,W34=$O$7),AND(NOT(ISBLANK($M$7)),NOT(ISBLANK(W34)),NOT(W34=0)))</formula>
    </cfRule>
    <cfRule type="expression" dxfId="4030" priority="61">
      <formula>AND(OR(W34=$M$6,W34=$O$6),AND(NOT(ISBLANK($M$6)),NOT(ISBLANK(W34)),NOT(W34=0)))</formula>
    </cfRule>
    <cfRule type="expression" dxfId="4029" priority="62">
      <formula>AND(OR(W34=$M$5,W34=$O$5),AND(NOT(ISBLANK($M$5)),NOT(ISBLANK(W34)),NOT(W34=0)))</formula>
    </cfRule>
    <cfRule type="expression" dxfId="4028" priority="63">
      <formula>AND(OR(W34=$M$4,W34=$O$4),AND(NOT(ISBLANK($M$4)),NOT(ISBLANK(W34)),NOT(W34=0)))</formula>
    </cfRule>
    <cfRule type="cellIs" dxfId="4027" priority="64" operator="equal">
      <formula>0</formula>
    </cfRule>
  </conditionalFormatting>
  <conditionalFormatting sqref="M39:N39 P39:Q39">
    <cfRule type="expression" dxfId="4026" priority="17">
      <formula>AND(OR(M39=$M$10,M39=$O$10),AND(NOT(ISBLANK($M$10)),NOT(ISBLANK(M39)),NOT(M39=0)))</formula>
    </cfRule>
    <cfRule type="expression" dxfId="4025" priority="18">
      <formula>AND(OR(M39=$M$9,M39=$O$9),AND(NOT(ISBLANK($M$9)),NOT(ISBLANK(M39)),NOT(M39=0)))</formula>
    </cfRule>
    <cfRule type="expression" dxfId="4024" priority="19">
      <formula>AND(OR(M39=$M$8,M39=$O$8),AND(NOT(ISBLANK($M$8)),NOT(ISBLANK(M39)),NOT(M39=0)))</formula>
    </cfRule>
    <cfRule type="expression" dxfId="4023" priority="20">
      <formula>AND(OR(M39=$M$7,M39=$O$7),AND(NOT(ISBLANK($M$7)),NOT(ISBLANK(M39)),NOT(M39=0)))</formula>
    </cfRule>
    <cfRule type="expression" dxfId="4022" priority="21">
      <formula>AND(OR(M39=$M$6,M39=$O$6),AND(NOT(ISBLANK($M$6)),NOT(ISBLANK(M39)),NOT(M39=0)))</formula>
    </cfRule>
    <cfRule type="expression" dxfId="4021" priority="22">
      <formula>AND(OR(M39=$M$5,M39=$O$5),AND(NOT(ISBLANK($M$5)),NOT(ISBLANK(M39)),NOT(M39=0)))</formula>
    </cfRule>
    <cfRule type="expression" dxfId="4020" priority="23">
      <formula>AND(OR(M39=$M$4,M39=$O$4),AND(NOT(ISBLANK($M$4)),NOT(ISBLANK(M39)),NOT(M39=0)))</formula>
    </cfRule>
    <cfRule type="cellIs" dxfId="4019" priority="24" operator="equal">
      <formula>0</formula>
    </cfRule>
  </conditionalFormatting>
  <conditionalFormatting sqref="L39">
    <cfRule type="expression" dxfId="4018" priority="9">
      <formula>AND(OR(L39=$M$10,L39=$O$10),AND(NOT(ISBLANK($M$10)),NOT(ISBLANK(L39)),NOT(L39=0)))</formula>
    </cfRule>
    <cfRule type="expression" dxfId="4017" priority="10">
      <formula>AND(OR(L39=$M$9,L39=$O$9),AND(NOT(ISBLANK($M$9)),NOT(ISBLANK(L39)),NOT(L39=0)))</formula>
    </cfRule>
    <cfRule type="expression" dxfId="4016" priority="11">
      <formula>AND(OR(L39=$M$8,L39=$O$8),AND(NOT(ISBLANK($M$8)),NOT(ISBLANK(L39)),NOT(L39=0)))</formula>
    </cfRule>
    <cfRule type="expression" dxfId="4015" priority="12">
      <formula>AND(OR(L39=$M$7,L39=$O$7),AND(NOT(ISBLANK($M$7)),NOT(ISBLANK(L39)),NOT(L39=0)))</formula>
    </cfRule>
    <cfRule type="expression" dxfId="4014" priority="13">
      <formula>AND(OR(L39=$M$6,L39=$O$6),AND(NOT(ISBLANK($M$6)),NOT(ISBLANK(L39)),NOT(L39=0)))</formula>
    </cfRule>
    <cfRule type="expression" dxfId="4013" priority="14">
      <formula>AND(OR(L39=$M$5,L39=$O$5),AND(NOT(ISBLANK($M$5)),NOT(ISBLANK(L39)),NOT(L39=0)))</formula>
    </cfRule>
    <cfRule type="expression" dxfId="4012" priority="15">
      <formula>AND(OR(L39=$M$4,L39=$O$4),AND(NOT(ISBLANK($M$4)),NOT(ISBLANK(L39)),NOT(L39=0)))</formula>
    </cfRule>
    <cfRule type="cellIs" dxfId="4011" priority="16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67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4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0</v>
      </c>
      <c r="C4" s="250">
        <v>1</v>
      </c>
      <c r="D4" s="584" t="s">
        <v>142</v>
      </c>
      <c r="E4" s="584"/>
      <c r="F4" s="584"/>
      <c r="G4" s="584" t="s">
        <v>143</v>
      </c>
      <c r="H4" s="584"/>
      <c r="I4" s="568" t="s">
        <v>56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 t="shared" ref="Q4:Q9" si="0">+COUNTIF($H$14:$H$42,S4)+COUNTIF($P$14:$P$42,S4)+COUNTIF($X$14:$X$42,S4)</f>
        <v>0</v>
      </c>
      <c r="R4" s="219"/>
      <c r="S4" s="250">
        <v>8</v>
      </c>
      <c r="T4" s="584" t="s">
        <v>388</v>
      </c>
      <c r="U4" s="584"/>
      <c r="V4" s="584"/>
      <c r="W4" s="584" t="s">
        <v>323</v>
      </c>
      <c r="X4" s="584"/>
      <c r="Y4" s="568" t="s">
        <v>65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1">+COUNTIF($H$14:$H$42,C5)+COUNTIF($P$14:$P$42,C5)+COUNTIF($X$14:$X$42,C5)</f>
        <v>0</v>
      </c>
      <c r="C5" s="250">
        <v>2</v>
      </c>
      <c r="D5" s="584" t="s">
        <v>266</v>
      </c>
      <c r="E5" s="584"/>
      <c r="F5" s="584"/>
      <c r="G5" s="584" t="s">
        <v>168</v>
      </c>
      <c r="H5" s="584"/>
      <c r="I5" s="568" t="s">
        <v>39</v>
      </c>
      <c r="J5" s="112"/>
      <c r="L5" s="108">
        <v>12</v>
      </c>
      <c r="M5" s="590"/>
      <c r="N5" s="590"/>
      <c r="O5" s="101" t="str">
        <f t="shared" ref="O5:O10" si="2">+IF(M5="","",IF(COUNTIF($C$4:$C$10,M5)=1,VLOOKUP(M5,$C$4:$I$10,2,FALSE),IF(COUNTIF($S$4:$S$10,M5)=1,VLOOKUP(M5,$S$4:$Y$10,2,FALSE),"")))</f>
        <v/>
      </c>
      <c r="P5" s="2"/>
      <c r="Q5" s="111">
        <f t="shared" si="0"/>
        <v>0</v>
      </c>
      <c r="R5" s="219"/>
      <c r="S5" s="250">
        <v>9</v>
      </c>
      <c r="T5" s="584" t="s">
        <v>160</v>
      </c>
      <c r="U5" s="584"/>
      <c r="V5" s="584"/>
      <c r="W5" s="584" t="s">
        <v>161</v>
      </c>
      <c r="X5" s="584"/>
      <c r="Y5" s="568" t="s">
        <v>41</v>
      </c>
      <c r="Z5" s="2"/>
      <c r="AA5" s="50"/>
      <c r="AB5" s="597" t="s">
        <v>12</v>
      </c>
      <c r="AC5" s="598"/>
      <c r="AD5" s="599" t="str">
        <f>+IF(AB6="","",MID(AB6,1,4))</f>
        <v>Schw</v>
      </c>
      <c r="AE5" s="592"/>
      <c r="AF5" s="593"/>
      <c r="AG5" s="592" t="str">
        <f>+IF(AB7="","",MID(AB7,1,4))</f>
        <v>Herz</v>
      </c>
      <c r="AH5" s="592"/>
      <c r="AI5" s="593"/>
      <c r="AJ5" s="591" t="str">
        <f>+IF(AB8="","",MID(AB8,1,4))</f>
        <v>Basn</v>
      </c>
      <c r="AK5" s="592"/>
      <c r="AL5" s="593"/>
      <c r="AM5" s="591" t="str">
        <f>+IF(AB9="","",MID(AB9,1,4))</f>
        <v>Kind</v>
      </c>
      <c r="AN5" s="592"/>
      <c r="AO5" s="593"/>
      <c r="AP5" s="591" t="str">
        <f>+IF(AB10="","",MID(AB10,1,4))</f>
        <v>Land</v>
      </c>
      <c r="AQ5" s="592"/>
      <c r="AR5" s="593"/>
      <c r="AS5" s="591" t="str">
        <f>+IF(AB11="","",MID(AB11,1,4))</f>
        <v>Holz</v>
      </c>
      <c r="AT5" s="592"/>
      <c r="AU5" s="593"/>
      <c r="AV5" s="591" t="str">
        <f>+IF(AB12="","",MID(AB12,1,4))</f>
        <v>Prim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1"/>
        <v>0</v>
      </c>
      <c r="C6" s="250">
        <v>3</v>
      </c>
      <c r="D6" s="584" t="s">
        <v>604</v>
      </c>
      <c r="E6" s="584"/>
      <c r="F6" s="584"/>
      <c r="G6" s="584" t="s">
        <v>214</v>
      </c>
      <c r="H6" s="584"/>
      <c r="I6" s="568" t="s">
        <v>44</v>
      </c>
      <c r="J6" s="112"/>
      <c r="L6" s="2"/>
      <c r="M6" s="590"/>
      <c r="N6" s="590"/>
      <c r="O6" s="101" t="str">
        <f t="shared" si="2"/>
        <v/>
      </c>
      <c r="P6" s="2"/>
      <c r="Q6" s="111">
        <f t="shared" si="0"/>
        <v>0</v>
      </c>
      <c r="R6" s="219"/>
      <c r="S6" s="250">
        <v>10</v>
      </c>
      <c r="T6" s="584" t="s">
        <v>97</v>
      </c>
      <c r="U6" s="584"/>
      <c r="V6" s="584"/>
      <c r="W6" s="584" t="s">
        <v>98</v>
      </c>
      <c r="X6" s="584"/>
      <c r="Y6" s="568" t="s">
        <v>65</v>
      </c>
      <c r="Z6" s="2"/>
      <c r="AA6" s="3" t="str">
        <f>+BD6</f>
        <v/>
      </c>
      <c r="AB6" s="7" t="str">
        <f>+CONCATENATE(D4," ",G4)</f>
        <v>Schwab Philip</v>
      </c>
      <c r="AC6" s="4" t="str">
        <f>+IF(I4="","",I4)</f>
        <v>VTTV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1"/>
        <v>0</v>
      </c>
      <c r="C7" s="250">
        <v>4</v>
      </c>
      <c r="D7" s="584" t="s">
        <v>100</v>
      </c>
      <c r="E7" s="584"/>
      <c r="F7" s="584"/>
      <c r="G7" s="584" t="s">
        <v>82</v>
      </c>
      <c r="H7" s="584"/>
      <c r="I7" s="568" t="s">
        <v>65</v>
      </c>
      <c r="J7" s="112"/>
      <c r="L7" s="2"/>
      <c r="M7" s="590"/>
      <c r="N7" s="590"/>
      <c r="O7" s="101" t="str">
        <f t="shared" si="2"/>
        <v/>
      </c>
      <c r="P7" s="2"/>
      <c r="Q7" s="111">
        <f t="shared" si="0"/>
        <v>0</v>
      </c>
      <c r="R7" s="219"/>
      <c r="S7" s="250">
        <v>11</v>
      </c>
      <c r="T7" s="584" t="s">
        <v>318</v>
      </c>
      <c r="U7" s="584"/>
      <c r="V7" s="584"/>
      <c r="W7" s="584" t="s">
        <v>319</v>
      </c>
      <c r="X7" s="584"/>
      <c r="Y7" s="568" t="s">
        <v>44</v>
      </c>
      <c r="Z7" s="2"/>
      <c r="AA7" s="3" t="str">
        <f t="shared" ref="AA7:AA12" si="7">+BD7</f>
        <v/>
      </c>
      <c r="AB7" s="8" t="str">
        <f t="shared" ref="AB7:AB12" si="8">+CONCATENATE(D5," ",G5)</f>
        <v>Herzog Jonas</v>
      </c>
      <c r="AC7" s="5" t="str">
        <f t="shared" ref="AC7:AC12" si="9">+IF(I5="","",I5)</f>
        <v>STTV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1"/>
        <v>0</v>
      </c>
      <c r="C8" s="250">
        <v>5</v>
      </c>
      <c r="D8" s="584" t="s">
        <v>90</v>
      </c>
      <c r="E8" s="584"/>
      <c r="F8" s="584"/>
      <c r="G8" s="584" t="s">
        <v>91</v>
      </c>
      <c r="H8" s="584"/>
      <c r="I8" s="568" t="s">
        <v>47</v>
      </c>
      <c r="J8" s="112"/>
      <c r="L8" s="2"/>
      <c r="M8" s="590"/>
      <c r="N8" s="590"/>
      <c r="O8" s="101" t="str">
        <f t="shared" si="2"/>
        <v/>
      </c>
      <c r="P8" s="2"/>
      <c r="Q8" s="111">
        <f t="shared" si="0"/>
        <v>0</v>
      </c>
      <c r="R8" s="219"/>
      <c r="S8" s="250">
        <v>12</v>
      </c>
      <c r="T8" s="584" t="s">
        <v>94</v>
      </c>
      <c r="U8" s="584"/>
      <c r="V8" s="584"/>
      <c r="W8" s="584" t="s">
        <v>95</v>
      </c>
      <c r="X8" s="584"/>
      <c r="Y8" s="568" t="s">
        <v>39</v>
      </c>
      <c r="Z8" s="2"/>
      <c r="AA8" s="3" t="str">
        <f t="shared" si="7"/>
        <v/>
      </c>
      <c r="AB8" s="9" t="str">
        <f t="shared" si="8"/>
        <v>Basnar Daniel</v>
      </c>
      <c r="AC8" s="5" t="str">
        <f t="shared" si="9"/>
        <v>WTTV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1"/>
        <v>0</v>
      </c>
      <c r="C9" s="250">
        <v>6</v>
      </c>
      <c r="D9" s="584" t="s">
        <v>170</v>
      </c>
      <c r="E9" s="584"/>
      <c r="F9" s="584"/>
      <c r="G9" s="584" t="s">
        <v>171</v>
      </c>
      <c r="H9" s="584"/>
      <c r="I9" s="568" t="s">
        <v>44</v>
      </c>
      <c r="J9" s="112"/>
      <c r="L9" s="2"/>
      <c r="M9" s="590"/>
      <c r="N9" s="590"/>
      <c r="O9" s="101" t="str">
        <f t="shared" si="2"/>
        <v/>
      </c>
      <c r="P9" s="2"/>
      <c r="Q9" s="111">
        <f t="shared" si="0"/>
        <v>0</v>
      </c>
      <c r="R9" s="219"/>
      <c r="S9" s="250">
        <v>13</v>
      </c>
      <c r="T9" s="584" t="s">
        <v>361</v>
      </c>
      <c r="U9" s="584"/>
      <c r="V9" s="584"/>
      <c r="W9" s="584" t="s">
        <v>345</v>
      </c>
      <c r="X9" s="584"/>
      <c r="Y9" s="568" t="s">
        <v>36</v>
      </c>
      <c r="Z9" s="2"/>
      <c r="AA9" s="3" t="str">
        <f t="shared" si="7"/>
        <v/>
      </c>
      <c r="AB9" s="9" t="str">
        <f t="shared" si="8"/>
        <v>Kindl Fabian</v>
      </c>
      <c r="AC9" s="5" t="str">
        <f t="shared" si="9"/>
        <v>TTTV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1"/>
        <v>0</v>
      </c>
      <c r="C10" s="250">
        <v>7</v>
      </c>
      <c r="D10" s="584" t="s">
        <v>317</v>
      </c>
      <c r="E10" s="584"/>
      <c r="F10" s="584"/>
      <c r="G10" s="584" t="s">
        <v>62</v>
      </c>
      <c r="H10" s="584"/>
      <c r="I10" s="568" t="s">
        <v>36</v>
      </c>
      <c r="J10" s="112"/>
      <c r="L10" s="2"/>
      <c r="M10" s="590"/>
      <c r="N10" s="590"/>
      <c r="O10" s="101" t="str">
        <f t="shared" si="2"/>
        <v/>
      </c>
      <c r="P10" s="2"/>
      <c r="Q10" s="219"/>
      <c r="R10" s="111"/>
      <c r="S10" s="109"/>
      <c r="T10" s="600"/>
      <c r="U10" s="600"/>
      <c r="V10" s="600"/>
      <c r="W10" s="600"/>
      <c r="X10" s="600"/>
      <c r="Y10" s="109"/>
      <c r="Z10" s="2"/>
      <c r="AA10" s="3" t="str">
        <f t="shared" si="7"/>
        <v/>
      </c>
      <c r="AB10" s="9" t="str">
        <f t="shared" si="8"/>
        <v>Landbauer Richard</v>
      </c>
      <c r="AC10" s="5" t="str">
        <f t="shared" si="9"/>
        <v>NÖTTV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Holzinger Andreas</v>
      </c>
      <c r="AC11" s="5" t="str">
        <f t="shared" si="9"/>
        <v>WTTV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13</v>
      </c>
      <c r="C12" s="604"/>
      <c r="D12" s="604"/>
      <c r="E12" s="604"/>
      <c r="F12" s="604"/>
      <c r="G12" s="604"/>
      <c r="H12" s="604"/>
      <c r="I12" s="605"/>
      <c r="J12" s="606">
        <f>+B12+1</f>
        <v>14</v>
      </c>
      <c r="K12" s="607"/>
      <c r="L12" s="607"/>
      <c r="M12" s="607"/>
      <c r="N12" s="607"/>
      <c r="O12" s="607"/>
      <c r="P12" s="607"/>
      <c r="Q12" s="608"/>
      <c r="R12" s="606">
        <f>+J12+1</f>
        <v>15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Primisser Julian</v>
      </c>
      <c r="AC12" s="6" t="str">
        <f t="shared" si="9"/>
        <v>KTTV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7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Basnar</v>
      </c>
      <c r="E14" s="76" t="s">
        <v>3</v>
      </c>
      <c r="F14" s="93">
        <v>6</v>
      </c>
      <c r="G14" s="149" t="str">
        <f t="shared" ref="G14:G31" si="11">+IF(F14="","",IF(COUNTIF($C$4:$C$10,F14)=1,VLOOKUP(F14,$C$4:$I$10,2,FALSE),IF(COUNTIF($S$4:$S$10,F14)=1,VLOOKUP(F14,$S$4:$Y$10,2,FALSE),"")))</f>
        <v>Holzinger</v>
      </c>
      <c r="H14" s="15"/>
      <c r="I14" s="157" t="str">
        <f t="shared" ref="I14:I31" si="12">+IF(H14="","",IF(COUNTIF($C$4:$C$10,H14)=1,VLOOKUP(H14,$C$4:$I$10,2,FALSE),IF(COUNTIF($S$4:$S$10,H14)=1,VLOOKUP(H14,$S$4:$Y$10,2,FALSE),"")))</f>
        <v/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Herzog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Primisser</v>
      </c>
      <c r="P14" s="15"/>
      <c r="Q14" s="162" t="str">
        <f>+IF(P14="","",IF(COUNTIF($C$4:$C$10,P14)=1,VLOOKUP(P14,$C$4:$I$10,2,FALSE),IF(COUNTIF($S$4:$S$10,P14)=1,VLOOKUP(P14,$S$4:$Y$10,2,FALSE),"")))</f>
        <v/>
      </c>
      <c r="R14" s="140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Kindl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Landbauer</v>
      </c>
      <c r="X14" s="15"/>
      <c r="Y14" s="167" t="str">
        <f>+IF(X14="","",IF(COUNTIF($C$4:$C$10,X14)=1,VLOOKUP(X14,$C$4:$I$10,2,FALSE),IF(COUNTIF($S$4:$S$10,X14)=1,VLOOKUP(X14,$S$4:$Y$10,2,FALSE),"")))</f>
        <v/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8</v>
      </c>
      <c r="D15" s="150" t="str">
        <f t="shared" ref="D15:D31" si="13">+IF(C15="","",IF(COUNTIF($C$4:$C$10,C15)=1,VLOOKUP(C15,$C$4:$I$10,2,FALSE),IF(COUNTIF($S$4:$S$10,C15)=1,VLOOKUP(C15,$S$4:$Y$10,2,FALSE),"")))</f>
        <v>Göller</v>
      </c>
      <c r="E15" s="70" t="s">
        <v>3</v>
      </c>
      <c r="F15" s="94">
        <v>13</v>
      </c>
      <c r="G15" s="150" t="str">
        <f t="shared" si="11"/>
        <v>Pacher</v>
      </c>
      <c r="H15" s="29"/>
      <c r="I15" s="158" t="str">
        <f t="shared" si="12"/>
        <v/>
      </c>
      <c r="J15" s="115">
        <f>+B15</f>
        <v>0.55902777777777779</v>
      </c>
      <c r="K15" s="105">
        <v>9</v>
      </c>
      <c r="L15" s="161" t="str">
        <f t="shared" ref="L15:L31" si="14">+IF(K15="","",IF(COUNTIF($C$4:$C$10,K15)=1,VLOOKUP(K15,$C$4:$I$10,2,FALSE),IF(COUNTIF($S$4:$S$10,K15)=1,VLOOKUP(K15,$S$4:$Y$10,2,FALSE),"")))</f>
        <v>Nemeth</v>
      </c>
      <c r="M15" s="104" t="s">
        <v>3</v>
      </c>
      <c r="N15" s="105">
        <v>12</v>
      </c>
      <c r="O15" s="161" t="str">
        <f t="shared" ref="O15:O31" si="15">+IF(N15="","",IF(COUNTIF($C$4:$C$10,N15)=1,VLOOKUP(N15,$C$4:$I$10,2,FALSE),IF(COUNTIF($S$4:$S$10,N15)=1,VLOOKUP(N15,$S$4:$Y$10,2,FALSE),"")))</f>
        <v>Stütz</v>
      </c>
      <c r="P15" s="29"/>
      <c r="Q15" s="163" t="str">
        <f t="shared" ref="Q15:Q31" si="16">+IF(P15="","",IF(COUNTIF($C$4:$C$10,P15)=1,VLOOKUP(P15,$C$4:$I$10,2,FALSE),IF(COUNTIF($S$4:$S$10,P15)=1,VLOOKUP(P15,$S$4:$Y$10,2,FALSE),"")))</f>
        <v/>
      </c>
      <c r="R15" s="141">
        <f>+B15</f>
        <v>0.55902777777777779</v>
      </c>
      <c r="S15" s="105">
        <v>10</v>
      </c>
      <c r="T15" s="161" t="str">
        <f t="shared" ref="T15:T31" si="17">+IF(S15="","",IF(COUNTIF($C$4:$C$10,S15)=1,VLOOKUP(S15,$C$4:$I$10,2,FALSE),IF(COUNTIF($S$4:$S$10,S15)=1,VLOOKUP(S15,$S$4:$Y$10,2,FALSE),"")))</f>
        <v>Widauer</v>
      </c>
      <c r="U15" s="104" t="s">
        <v>3</v>
      </c>
      <c r="V15" s="105">
        <v>11</v>
      </c>
      <c r="W15" s="161" t="str">
        <f t="shared" ref="W15:W31" si="18">+IF(V15="","",IF(COUNTIF($C$4:$C$10,V15)=1,VLOOKUP(V15,$C$4:$I$10,2,FALSE),IF(COUNTIF($S$4:$S$10,V15)=1,VLOOKUP(V15,$S$4:$Y$10,2,FALSE),"")))</f>
        <v>Lucanin</v>
      </c>
      <c r="X15" s="29"/>
      <c r="Y15" s="146" t="str">
        <f t="shared" ref="Y15:Y31" si="19">+IF(X15="","",IF(COUNTIF($C$4:$C$10,X15)=1,VLOOKUP(X15,$C$4:$I$10,2,FALSE),IF(COUNTIF($S$4:$S$10,X15)=1,VLOOKUP(X15,$S$4:$Y$10,2,FALSE),"")))</f>
        <v/>
      </c>
      <c r="AB15" s="613" t="s">
        <v>13</v>
      </c>
      <c r="AC15" s="614"/>
      <c r="AD15" s="599" t="str">
        <f>+IF(AB16="","",MID(AB16,1,4))</f>
        <v>Göll</v>
      </c>
      <c r="AE15" s="592"/>
      <c r="AF15" s="593"/>
      <c r="AG15" s="592" t="str">
        <f>+IF(AB17="","",MID(AB17,1,4))</f>
        <v>Neme</v>
      </c>
      <c r="AH15" s="592"/>
      <c r="AI15" s="593"/>
      <c r="AJ15" s="591" t="str">
        <f>+IF(AB18="","",MID(AB18,1,4))</f>
        <v>Wida</v>
      </c>
      <c r="AK15" s="592"/>
      <c r="AL15" s="593"/>
      <c r="AM15" s="591" t="str">
        <f>+IF(AB19="","",MID(AB19,1,4))</f>
        <v>Luca</v>
      </c>
      <c r="AN15" s="592"/>
      <c r="AO15" s="593"/>
      <c r="AP15" s="591" t="str">
        <f>+IF(AB20="","",MID(AB20,1,4))</f>
        <v>Stüt</v>
      </c>
      <c r="AQ15" s="592"/>
      <c r="AR15" s="593"/>
      <c r="AS15" s="591" t="str">
        <f>+IF(AB21="","",MID(AB21,1,4))</f>
        <v>Pach</v>
      </c>
      <c r="AT15" s="592"/>
      <c r="AU15" s="593"/>
      <c r="AV15" s="591" t="str">
        <f>+IF(AB22="","",MID(AB22,1,4))</f>
        <v xml:space="preserve"> 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Holzinger</v>
      </c>
      <c r="E16" s="70" t="s">
        <v>3</v>
      </c>
      <c r="F16" s="94">
        <v>4</v>
      </c>
      <c r="G16" s="150" t="str">
        <f t="shared" si="11"/>
        <v>Kindl</v>
      </c>
      <c r="H16" s="29"/>
      <c r="I16" s="158" t="str">
        <f t="shared" si="12"/>
        <v/>
      </c>
      <c r="J16" s="115">
        <f t="shared" ref="J16:J43" si="20">+B16</f>
        <v>0.57638888888888895</v>
      </c>
      <c r="K16" s="105">
        <v>7</v>
      </c>
      <c r="L16" s="161" t="str">
        <f t="shared" si="14"/>
        <v>Primisser</v>
      </c>
      <c r="M16" s="104" t="s">
        <v>3</v>
      </c>
      <c r="N16" s="105">
        <v>3</v>
      </c>
      <c r="O16" s="161" t="str">
        <f t="shared" si="15"/>
        <v>Basnar</v>
      </c>
      <c r="P16" s="29"/>
      <c r="Q16" s="163" t="str">
        <f t="shared" si="16"/>
        <v/>
      </c>
      <c r="R16" s="141">
        <f t="shared" ref="R16:R32" si="21">+B16</f>
        <v>0.57638888888888895</v>
      </c>
      <c r="S16" s="105">
        <v>1</v>
      </c>
      <c r="T16" s="161" t="str">
        <f t="shared" si="17"/>
        <v>Schwab</v>
      </c>
      <c r="U16" s="104" t="s">
        <v>3</v>
      </c>
      <c r="V16" s="105">
        <v>2</v>
      </c>
      <c r="W16" s="161" t="str">
        <f t="shared" si="18"/>
        <v>Herzog</v>
      </c>
      <c r="X16" s="29"/>
      <c r="Y16" s="146" t="str">
        <f t="shared" si="19"/>
        <v/>
      </c>
      <c r="AA16" s="3" t="str">
        <f>+BD16</f>
        <v/>
      </c>
      <c r="AB16" s="7" t="str">
        <f>+CONCATENATE(T4," ",W4)</f>
        <v>Göller Matthias</v>
      </c>
      <c r="AC16" s="4" t="str">
        <f>+IF(Y4="","",Y4)</f>
        <v>TTTV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13</v>
      </c>
      <c r="D17" s="150" t="str">
        <f t="shared" si="13"/>
        <v>Pacher</v>
      </c>
      <c r="E17" s="70" t="s">
        <v>3</v>
      </c>
      <c r="F17" s="94">
        <v>11</v>
      </c>
      <c r="G17" s="150" t="str">
        <f t="shared" si="11"/>
        <v>Lucanin</v>
      </c>
      <c r="H17" s="29"/>
      <c r="I17" s="158" t="str">
        <f t="shared" si="12"/>
        <v/>
      </c>
      <c r="J17" s="115">
        <f t="shared" si="20"/>
        <v>0.59375</v>
      </c>
      <c r="K17" s="105">
        <v>12</v>
      </c>
      <c r="L17" s="161" t="str">
        <f t="shared" si="14"/>
        <v>Stütz</v>
      </c>
      <c r="M17" s="104" t="s">
        <v>3</v>
      </c>
      <c r="N17" s="105">
        <v>10</v>
      </c>
      <c r="O17" s="161" t="str">
        <f t="shared" si="15"/>
        <v>Widauer</v>
      </c>
      <c r="P17" s="29"/>
      <c r="Q17" s="163" t="str">
        <f t="shared" si="16"/>
        <v/>
      </c>
      <c r="R17" s="141">
        <f t="shared" si="21"/>
        <v>0.59375</v>
      </c>
      <c r="S17" s="105">
        <v>8</v>
      </c>
      <c r="T17" s="161" t="str">
        <f t="shared" si="17"/>
        <v>Göller</v>
      </c>
      <c r="U17" s="104" t="s">
        <v>3</v>
      </c>
      <c r="V17" s="105">
        <v>9</v>
      </c>
      <c r="W17" s="161" t="str">
        <f t="shared" si="18"/>
        <v>Nemeth</v>
      </c>
      <c r="X17" s="29"/>
      <c r="Y17" s="146" t="str">
        <f t="shared" si="19"/>
        <v/>
      </c>
      <c r="AA17" s="3" t="str">
        <f t="shared" ref="AA17:AA22" si="26">+BD17</f>
        <v/>
      </c>
      <c r="AB17" s="8" t="str">
        <f t="shared" ref="AB17:AB22" si="27">+CONCATENATE(T5," ",W5)</f>
        <v>Nemeth Jan</v>
      </c>
      <c r="AC17" s="5" t="str">
        <f t="shared" ref="AC17:AC22" si="28">+IF(Y5="","",Y5)</f>
        <v>OÖTTV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Kindl</v>
      </c>
      <c r="E18" s="70" t="s">
        <v>3</v>
      </c>
      <c r="F18" s="94">
        <v>7</v>
      </c>
      <c r="G18" s="150" t="str">
        <f t="shared" si="11"/>
        <v>Primisser</v>
      </c>
      <c r="H18" s="29"/>
      <c r="I18" s="158" t="str">
        <f t="shared" si="12"/>
        <v/>
      </c>
      <c r="J18" s="115">
        <f t="shared" si="20"/>
        <v>0.61805555555555558</v>
      </c>
      <c r="K18" s="105">
        <v>3</v>
      </c>
      <c r="L18" s="161" t="str">
        <f t="shared" si="14"/>
        <v>Basnar</v>
      </c>
      <c r="M18" s="104" t="s">
        <v>3</v>
      </c>
      <c r="N18" s="105">
        <v>1</v>
      </c>
      <c r="O18" s="161" t="str">
        <f t="shared" si="15"/>
        <v>Schwab</v>
      </c>
      <c r="P18" s="29"/>
      <c r="Q18" s="163" t="str">
        <f t="shared" si="16"/>
        <v/>
      </c>
      <c r="R18" s="141">
        <f t="shared" si="21"/>
        <v>0.61805555555555558</v>
      </c>
      <c r="S18" s="105">
        <v>5</v>
      </c>
      <c r="T18" s="161" t="str">
        <f t="shared" si="17"/>
        <v>Landbauer</v>
      </c>
      <c r="U18" s="104" t="s">
        <v>3</v>
      </c>
      <c r="V18" s="105">
        <v>6</v>
      </c>
      <c r="W18" s="161" t="str">
        <f t="shared" si="18"/>
        <v>Holzinger</v>
      </c>
      <c r="X18" s="29"/>
      <c r="Y18" s="146" t="str">
        <f t="shared" si="19"/>
        <v/>
      </c>
      <c r="AA18" s="3" t="str">
        <f t="shared" si="26"/>
        <v/>
      </c>
      <c r="AB18" s="9" t="str">
        <f t="shared" si="27"/>
        <v>Widauer Konstantin</v>
      </c>
      <c r="AC18" s="5" t="str">
        <f t="shared" si="28"/>
        <v>TTTV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11</v>
      </c>
      <c r="D19" s="150" t="str">
        <f t="shared" si="13"/>
        <v>Lucanin</v>
      </c>
      <c r="E19" s="70" t="s">
        <v>3</v>
      </c>
      <c r="F19" s="94">
        <v>12</v>
      </c>
      <c r="G19" s="150" t="str">
        <f t="shared" si="11"/>
        <v>Stütz</v>
      </c>
      <c r="H19" s="29"/>
      <c r="I19" s="158" t="str">
        <f t="shared" si="12"/>
        <v/>
      </c>
      <c r="J19" s="115">
        <f t="shared" si="20"/>
        <v>0.63541666666666663</v>
      </c>
      <c r="K19" s="105">
        <v>10</v>
      </c>
      <c r="L19" s="161" t="str">
        <f t="shared" si="14"/>
        <v>Widauer</v>
      </c>
      <c r="M19" s="104" t="s">
        <v>3</v>
      </c>
      <c r="N19" s="105">
        <v>8</v>
      </c>
      <c r="O19" s="161" t="str">
        <f t="shared" si="15"/>
        <v>Göller</v>
      </c>
      <c r="P19" s="29"/>
      <c r="Q19" s="163" t="str">
        <f t="shared" si="16"/>
        <v/>
      </c>
      <c r="R19" s="141">
        <f t="shared" si="21"/>
        <v>0.63541666666666663</v>
      </c>
      <c r="S19" s="105">
        <v>9</v>
      </c>
      <c r="T19" s="161" t="str">
        <f t="shared" si="17"/>
        <v>Nemeth</v>
      </c>
      <c r="U19" s="104" t="s">
        <v>3</v>
      </c>
      <c r="V19" s="105">
        <v>13</v>
      </c>
      <c r="W19" s="161" t="str">
        <f t="shared" si="18"/>
        <v>Pacher</v>
      </c>
      <c r="X19" s="29"/>
      <c r="Y19" s="146" t="str">
        <f t="shared" si="19"/>
        <v/>
      </c>
      <c r="AA19" s="3" t="str">
        <f t="shared" si="26"/>
        <v/>
      </c>
      <c r="AB19" s="9" t="str">
        <f t="shared" si="27"/>
        <v>Lucanin Stefan</v>
      </c>
      <c r="AC19" s="5" t="str">
        <f t="shared" si="28"/>
        <v>WTTV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Primisser</v>
      </c>
      <c r="E20" s="70" t="s">
        <v>3</v>
      </c>
      <c r="F20" s="94">
        <v>5</v>
      </c>
      <c r="G20" s="150" t="str">
        <f t="shared" si="11"/>
        <v>Landbauer</v>
      </c>
      <c r="H20" s="29"/>
      <c r="I20" s="158" t="str">
        <f t="shared" si="12"/>
        <v/>
      </c>
      <c r="J20" s="115">
        <f t="shared" si="20"/>
        <v>0.65277777777777779</v>
      </c>
      <c r="K20" s="105">
        <v>1</v>
      </c>
      <c r="L20" s="161" t="str">
        <f t="shared" si="14"/>
        <v>Schwab</v>
      </c>
      <c r="M20" s="104" t="s">
        <v>3</v>
      </c>
      <c r="N20" s="105">
        <v>4</v>
      </c>
      <c r="O20" s="161" t="str">
        <f t="shared" si="15"/>
        <v>Kindl</v>
      </c>
      <c r="P20" s="29"/>
      <c r="Q20" s="163" t="str">
        <f t="shared" si="16"/>
        <v/>
      </c>
      <c r="R20" s="141">
        <f t="shared" si="21"/>
        <v>0.65277777777777779</v>
      </c>
      <c r="S20" s="105">
        <v>2</v>
      </c>
      <c r="T20" s="161" t="str">
        <f t="shared" si="17"/>
        <v>Herzog</v>
      </c>
      <c r="U20" s="104" t="s">
        <v>3</v>
      </c>
      <c r="V20" s="105">
        <v>3</v>
      </c>
      <c r="W20" s="161" t="str">
        <f t="shared" si="18"/>
        <v>Basnar</v>
      </c>
      <c r="X20" s="29"/>
      <c r="Y20" s="146" t="str">
        <f t="shared" si="19"/>
        <v/>
      </c>
      <c r="AA20" s="3" t="str">
        <f t="shared" si="26"/>
        <v/>
      </c>
      <c r="AB20" s="9" t="str">
        <f t="shared" si="27"/>
        <v>Stütz Raphael</v>
      </c>
      <c r="AC20" s="5" t="str">
        <f t="shared" si="28"/>
        <v>STTV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13</v>
      </c>
      <c r="D21" s="150" t="str">
        <f t="shared" si="13"/>
        <v>Pacher</v>
      </c>
      <c r="E21" s="70" t="s">
        <v>3</v>
      </c>
      <c r="F21" s="94">
        <v>12</v>
      </c>
      <c r="G21" s="150" t="str">
        <f t="shared" si="11"/>
        <v>Stütz</v>
      </c>
      <c r="H21" s="29"/>
      <c r="I21" s="158" t="str">
        <f t="shared" si="12"/>
        <v/>
      </c>
      <c r="J21" s="115">
        <f t="shared" si="20"/>
        <v>0.67013888888888884</v>
      </c>
      <c r="K21" s="105">
        <v>8</v>
      </c>
      <c r="L21" s="161" t="str">
        <f t="shared" si="14"/>
        <v>Göller</v>
      </c>
      <c r="M21" s="104" t="s">
        <v>3</v>
      </c>
      <c r="N21" s="105">
        <v>11</v>
      </c>
      <c r="O21" s="161" t="str">
        <f t="shared" si="15"/>
        <v>Lucanin</v>
      </c>
      <c r="P21" s="29"/>
      <c r="Q21" s="163" t="str">
        <f t="shared" si="16"/>
        <v/>
      </c>
      <c r="R21" s="141">
        <f t="shared" si="21"/>
        <v>0.67013888888888884</v>
      </c>
      <c r="S21" s="105">
        <v>9</v>
      </c>
      <c r="T21" s="161" t="str">
        <f t="shared" si="17"/>
        <v>Nemeth</v>
      </c>
      <c r="U21" s="104" t="s">
        <v>3</v>
      </c>
      <c r="V21" s="105">
        <v>10</v>
      </c>
      <c r="W21" s="161" t="str">
        <f t="shared" si="18"/>
        <v>Widauer</v>
      </c>
      <c r="X21" s="29"/>
      <c r="Y21" s="146" t="str">
        <f t="shared" si="19"/>
        <v/>
      </c>
      <c r="AA21" s="3" t="str">
        <f t="shared" si="26"/>
        <v/>
      </c>
      <c r="AB21" s="9" t="str">
        <f t="shared" si="27"/>
        <v>Pacher Phillip</v>
      </c>
      <c r="AC21" s="5" t="str">
        <f t="shared" si="28"/>
        <v>KTTV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Landbauer</v>
      </c>
      <c r="E22" s="70" t="s">
        <v>3</v>
      </c>
      <c r="F22" s="94">
        <v>1</v>
      </c>
      <c r="G22" s="150" t="str">
        <f t="shared" si="11"/>
        <v>Schwab</v>
      </c>
      <c r="H22" s="29"/>
      <c r="I22" s="158" t="str">
        <f t="shared" si="12"/>
        <v/>
      </c>
      <c r="J22" s="115">
        <f t="shared" si="20"/>
        <v>0.69444444444444453</v>
      </c>
      <c r="K22" s="105">
        <v>4</v>
      </c>
      <c r="L22" s="161" t="str">
        <f t="shared" si="14"/>
        <v>Kindl</v>
      </c>
      <c r="M22" s="104" t="s">
        <v>3</v>
      </c>
      <c r="N22" s="105">
        <v>2</v>
      </c>
      <c r="O22" s="161" t="str">
        <f t="shared" si="15"/>
        <v>Herzog</v>
      </c>
      <c r="P22" s="29"/>
      <c r="Q22" s="163" t="str">
        <f t="shared" si="16"/>
        <v/>
      </c>
      <c r="R22" s="141">
        <f t="shared" si="21"/>
        <v>0.69444444444444453</v>
      </c>
      <c r="S22" s="105">
        <v>6</v>
      </c>
      <c r="T22" s="161" t="str">
        <f t="shared" si="17"/>
        <v>Holzinger</v>
      </c>
      <c r="U22" s="104" t="s">
        <v>3</v>
      </c>
      <c r="V22" s="105">
        <v>7</v>
      </c>
      <c r="W22" s="161" t="str">
        <f t="shared" si="18"/>
        <v>Primisser</v>
      </c>
      <c r="X22" s="29"/>
      <c r="Y22" s="146" t="str">
        <f t="shared" si="19"/>
        <v/>
      </c>
      <c r="AA22" s="3" t="str">
        <f t="shared" si="26"/>
        <v/>
      </c>
      <c r="AB22" s="10" t="str">
        <f t="shared" si="27"/>
        <v xml:space="preserve"> </v>
      </c>
      <c r="AC22" s="6" t="str">
        <f t="shared" si="28"/>
        <v/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10</v>
      </c>
      <c r="D23" s="150" t="str">
        <f t="shared" si="13"/>
        <v>Widauer</v>
      </c>
      <c r="E23" s="70" t="s">
        <v>3</v>
      </c>
      <c r="F23" s="94">
        <v>13</v>
      </c>
      <c r="G23" s="150" t="str">
        <f t="shared" si="11"/>
        <v>Pacher</v>
      </c>
      <c r="H23" s="29"/>
      <c r="I23" s="158" t="str">
        <f t="shared" si="12"/>
        <v/>
      </c>
      <c r="J23" s="115">
        <f t="shared" si="20"/>
        <v>0.71180555555555547</v>
      </c>
      <c r="K23" s="105">
        <v>11</v>
      </c>
      <c r="L23" s="161" t="str">
        <f t="shared" si="14"/>
        <v>Lucanin</v>
      </c>
      <c r="M23" s="104" t="s">
        <v>3</v>
      </c>
      <c r="N23" s="105">
        <v>9</v>
      </c>
      <c r="O23" s="161" t="str">
        <f t="shared" si="15"/>
        <v>Nemeth</v>
      </c>
      <c r="P23" s="29"/>
      <c r="Q23" s="163" t="str">
        <f t="shared" si="16"/>
        <v/>
      </c>
      <c r="R23" s="141">
        <f t="shared" si="21"/>
        <v>0.71180555555555547</v>
      </c>
      <c r="S23" s="105">
        <v>12</v>
      </c>
      <c r="T23" s="161" t="str">
        <f t="shared" si="17"/>
        <v>Stütz</v>
      </c>
      <c r="U23" s="104" t="s">
        <v>3</v>
      </c>
      <c r="V23" s="105">
        <v>8</v>
      </c>
      <c r="W23" s="161" t="str">
        <f t="shared" si="18"/>
        <v>Göller</v>
      </c>
      <c r="X23" s="29"/>
      <c r="Y23" s="146" t="str">
        <f t="shared" si="19"/>
        <v/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Schwab</v>
      </c>
      <c r="E24" s="70" t="s">
        <v>3</v>
      </c>
      <c r="F24" s="94">
        <v>6</v>
      </c>
      <c r="G24" s="150" t="str">
        <f t="shared" si="11"/>
        <v>Holzinger</v>
      </c>
      <c r="H24" s="29"/>
      <c r="I24" s="158" t="str">
        <f t="shared" si="12"/>
        <v/>
      </c>
      <c r="J24" s="115">
        <f t="shared" si="20"/>
        <v>0.72916666666666663</v>
      </c>
      <c r="K24" s="105">
        <v>2</v>
      </c>
      <c r="L24" s="161" t="str">
        <f t="shared" si="14"/>
        <v>Herzog</v>
      </c>
      <c r="M24" s="104" t="s">
        <v>3</v>
      </c>
      <c r="N24" s="105">
        <v>5</v>
      </c>
      <c r="O24" s="161" t="str">
        <f t="shared" si="15"/>
        <v>Landbauer</v>
      </c>
      <c r="P24" s="29"/>
      <c r="Q24" s="163" t="str">
        <f t="shared" si="16"/>
        <v/>
      </c>
      <c r="R24" s="141">
        <f t="shared" si="21"/>
        <v>0.72916666666666663</v>
      </c>
      <c r="S24" s="105">
        <v>3</v>
      </c>
      <c r="T24" s="161" t="str">
        <f t="shared" si="17"/>
        <v>Basnar</v>
      </c>
      <c r="U24" s="104" t="s">
        <v>3</v>
      </c>
      <c r="V24" s="105">
        <v>4</v>
      </c>
      <c r="W24" s="161" t="str">
        <f t="shared" si="18"/>
        <v>Kindl</v>
      </c>
      <c r="X24" s="29"/>
      <c r="Y24" s="146" t="str">
        <f t="shared" si="19"/>
        <v/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0.75</v>
      </c>
      <c r="C25" s="94">
        <v>6</v>
      </c>
      <c r="D25" s="150" t="str">
        <f t="shared" si="13"/>
        <v>Holzinger</v>
      </c>
      <c r="E25" s="70" t="s">
        <v>3</v>
      </c>
      <c r="F25" s="94">
        <v>2</v>
      </c>
      <c r="G25" s="150" t="str">
        <f t="shared" si="11"/>
        <v>Herzog</v>
      </c>
      <c r="H25" s="29"/>
      <c r="I25" s="158" t="str">
        <f t="shared" si="12"/>
        <v/>
      </c>
      <c r="J25" s="115">
        <f t="shared" si="20"/>
        <v>0.75</v>
      </c>
      <c r="K25" s="105">
        <v>5</v>
      </c>
      <c r="L25" s="161" t="str">
        <f t="shared" si="14"/>
        <v>Landbauer</v>
      </c>
      <c r="M25" s="104" t="s">
        <v>3</v>
      </c>
      <c r="N25" s="105">
        <v>3</v>
      </c>
      <c r="O25" s="161" t="str">
        <f t="shared" si="15"/>
        <v>Basnar</v>
      </c>
      <c r="P25" s="29"/>
      <c r="Q25" s="163" t="str">
        <f t="shared" si="16"/>
        <v/>
      </c>
      <c r="R25" s="141">
        <f t="shared" si="21"/>
        <v>0.75</v>
      </c>
      <c r="S25" s="105">
        <v>7</v>
      </c>
      <c r="T25" s="161" t="str">
        <f t="shared" si="17"/>
        <v>Primisser</v>
      </c>
      <c r="U25" s="104" t="s">
        <v>3</v>
      </c>
      <c r="V25" s="105">
        <v>1</v>
      </c>
      <c r="W25" s="161" t="str">
        <f t="shared" si="18"/>
        <v>Schwab</v>
      </c>
      <c r="X25" s="29"/>
      <c r="Y25" s="146" t="str">
        <f t="shared" si="19"/>
        <v/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0.76736111111111116</v>
      </c>
      <c r="C26" s="94"/>
      <c r="D26" s="150" t="str">
        <f t="shared" si="13"/>
        <v/>
      </c>
      <c r="E26" s="70" t="s">
        <v>3</v>
      </c>
      <c r="F26" s="94"/>
      <c r="G26" s="150" t="str">
        <f t="shared" si="11"/>
        <v/>
      </c>
      <c r="H26" s="29"/>
      <c r="I26" s="158" t="str">
        <f t="shared" si="12"/>
        <v/>
      </c>
      <c r="J26" s="115">
        <f t="shared" si="20"/>
        <v>0.76736111111111116</v>
      </c>
      <c r="K26" s="105"/>
      <c r="L26" s="161" t="str">
        <f t="shared" si="14"/>
        <v/>
      </c>
      <c r="M26" s="104" t="s">
        <v>3</v>
      </c>
      <c r="N26" s="105"/>
      <c r="O26" s="161" t="str">
        <f t="shared" si="15"/>
        <v/>
      </c>
      <c r="P26" s="29"/>
      <c r="Q26" s="163" t="str">
        <f t="shared" si="16"/>
        <v/>
      </c>
      <c r="R26" s="141">
        <f t="shared" si="21"/>
        <v>0.76736111111111116</v>
      </c>
      <c r="S26" s="105"/>
      <c r="T26" s="161" t="str">
        <f t="shared" si="17"/>
        <v/>
      </c>
      <c r="U26" s="104" t="s">
        <v>3</v>
      </c>
      <c r="V26" s="105"/>
      <c r="W26" s="161" t="str">
        <f t="shared" si="18"/>
        <v/>
      </c>
      <c r="X26" s="29"/>
      <c r="Y26" s="146" t="str">
        <f t="shared" si="19"/>
        <v/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/>
      <c r="C27" s="94"/>
      <c r="D27" s="150" t="str">
        <f t="shared" si="13"/>
        <v/>
      </c>
      <c r="E27" s="70" t="s">
        <v>3</v>
      </c>
      <c r="F27" s="94"/>
      <c r="G27" s="150" t="str">
        <f t="shared" si="11"/>
        <v/>
      </c>
      <c r="H27" s="29"/>
      <c r="I27" s="158" t="str">
        <f t="shared" si="12"/>
        <v/>
      </c>
      <c r="J27" s="115">
        <f t="shared" si="20"/>
        <v>0</v>
      </c>
      <c r="K27" s="105"/>
      <c r="L27" s="161" t="str">
        <f t="shared" si="14"/>
        <v/>
      </c>
      <c r="M27" s="104" t="s">
        <v>3</v>
      </c>
      <c r="N27" s="105"/>
      <c r="O27" s="161" t="str">
        <f t="shared" si="15"/>
        <v/>
      </c>
      <c r="P27" s="29"/>
      <c r="Q27" s="163" t="str">
        <f t="shared" si="16"/>
        <v/>
      </c>
      <c r="R27" s="141">
        <f t="shared" si="21"/>
        <v>0</v>
      </c>
      <c r="S27" s="105"/>
      <c r="T27" s="161" t="str">
        <f t="shared" si="17"/>
        <v/>
      </c>
      <c r="U27" s="104" t="s">
        <v>3</v>
      </c>
      <c r="V27" s="105"/>
      <c r="W27" s="161" t="str">
        <f t="shared" si="18"/>
        <v/>
      </c>
      <c r="X27" s="29"/>
      <c r="Y27" s="146" t="str">
        <f t="shared" si="19"/>
        <v/>
      </c>
      <c r="AB27" s="621" t="s">
        <v>217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/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20"/>
        <v>0</v>
      </c>
      <c r="K28" s="94"/>
      <c r="L28" s="150" t="str">
        <f t="shared" si="14"/>
        <v/>
      </c>
      <c r="M28" s="70" t="s">
        <v>3</v>
      </c>
      <c r="N28" s="94"/>
      <c r="O28" s="150" t="str">
        <f t="shared" si="15"/>
        <v/>
      </c>
      <c r="P28" s="106"/>
      <c r="Q28" s="156" t="str">
        <f t="shared" si="16"/>
        <v/>
      </c>
      <c r="R28" s="141">
        <f t="shared" si="21"/>
        <v>0</v>
      </c>
      <c r="S28" s="94"/>
      <c r="T28" s="150" t="str">
        <f t="shared" si="17"/>
        <v/>
      </c>
      <c r="U28" s="70" t="s">
        <v>3</v>
      </c>
      <c r="V28" s="94"/>
      <c r="W28" s="150" t="str">
        <f t="shared" si="18"/>
        <v/>
      </c>
      <c r="X28" s="106"/>
      <c r="Y28" s="146" t="str">
        <f t="shared" si="19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20"/>
        <v>0</v>
      </c>
      <c r="K29" s="94"/>
      <c r="L29" s="150" t="str">
        <f t="shared" si="14"/>
        <v/>
      </c>
      <c r="M29" s="70" t="s">
        <v>3</v>
      </c>
      <c r="N29" s="94"/>
      <c r="O29" s="150" t="str">
        <f t="shared" si="15"/>
        <v/>
      </c>
      <c r="P29" s="106"/>
      <c r="Q29" s="156" t="str">
        <f t="shared" si="16"/>
        <v/>
      </c>
      <c r="R29" s="141">
        <f t="shared" si="21"/>
        <v>0</v>
      </c>
      <c r="S29" s="94"/>
      <c r="T29" s="150" t="str">
        <f t="shared" si="17"/>
        <v/>
      </c>
      <c r="U29" s="70" t="s">
        <v>3</v>
      </c>
      <c r="V29" s="94"/>
      <c r="W29" s="150" t="str">
        <f t="shared" si="18"/>
        <v/>
      </c>
      <c r="X29" s="106"/>
      <c r="Y29" s="146" t="str">
        <f t="shared" si="19"/>
        <v/>
      </c>
      <c r="AB29" s="622" t="str">
        <f>+AB27</f>
        <v>Platz 9-13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624" t="str">
        <f>+IF(AB35="","",MID(AB35,1,4))</f>
        <v/>
      </c>
      <c r="AT29" s="625"/>
      <c r="AU29" s="626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20"/>
        <v>0</v>
      </c>
      <c r="K30" s="94"/>
      <c r="L30" s="150" t="str">
        <f t="shared" si="14"/>
        <v/>
      </c>
      <c r="M30" s="70" t="s">
        <v>3</v>
      </c>
      <c r="N30" s="94"/>
      <c r="O30" s="150" t="str">
        <f t="shared" si="15"/>
        <v/>
      </c>
      <c r="P30" s="106"/>
      <c r="Q30" s="156" t="str">
        <f t="shared" si="16"/>
        <v/>
      </c>
      <c r="R30" s="141">
        <f t="shared" si="21"/>
        <v>0</v>
      </c>
      <c r="S30" s="94"/>
      <c r="T30" s="150" t="str">
        <f t="shared" si="17"/>
        <v/>
      </c>
      <c r="U30" s="70" t="s">
        <v>3</v>
      </c>
      <c r="V30" s="94"/>
      <c r="W30" s="150" t="str">
        <f t="shared" si="18"/>
        <v/>
      </c>
      <c r="X30" s="106"/>
      <c r="Y30" s="146" t="str">
        <f t="shared" si="19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205"/>
      <c r="AT30" s="206" t="s">
        <v>15</v>
      </c>
      <c r="AU30" s="207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12"/>
      <c r="B31" s="119"/>
      <c r="C31" s="109"/>
      <c r="D31" s="168" t="str">
        <f t="shared" si="13"/>
        <v/>
      </c>
      <c r="E31" s="90" t="s">
        <v>3</v>
      </c>
      <c r="F31" s="109"/>
      <c r="G31" s="168" t="str">
        <f t="shared" si="11"/>
        <v/>
      </c>
      <c r="H31" s="118"/>
      <c r="I31" s="153" t="str">
        <f t="shared" si="12"/>
        <v/>
      </c>
      <c r="J31" s="117">
        <f t="shared" si="20"/>
        <v>0</v>
      </c>
      <c r="K31" s="109"/>
      <c r="L31" s="168" t="str">
        <f t="shared" si="14"/>
        <v/>
      </c>
      <c r="M31" s="90" t="s">
        <v>3</v>
      </c>
      <c r="N31" s="109"/>
      <c r="O31" s="168" t="str">
        <f t="shared" si="15"/>
        <v/>
      </c>
      <c r="P31" s="118"/>
      <c r="Q31" s="165" t="str">
        <f t="shared" si="16"/>
        <v/>
      </c>
      <c r="R31" s="142">
        <f t="shared" si="21"/>
        <v>0</v>
      </c>
      <c r="S31" s="109"/>
      <c r="T31" s="168" t="str">
        <f t="shared" si="17"/>
        <v/>
      </c>
      <c r="U31" s="90" t="s">
        <v>3</v>
      </c>
      <c r="V31" s="109"/>
      <c r="W31" s="168" t="str">
        <f t="shared" si="18"/>
        <v/>
      </c>
      <c r="X31" s="118"/>
      <c r="Y31" s="147" t="str">
        <f t="shared" si="19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08"/>
      <c r="AT31" s="209" t="s">
        <v>15</v>
      </c>
      <c r="AU31" s="21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ht="21.2" customHeight="1" x14ac:dyDescent="0.25">
      <c r="A32" s="618" t="s">
        <v>8</v>
      </c>
      <c r="B32" s="184">
        <v>0.375</v>
      </c>
      <c r="C32" s="93"/>
      <c r="D32" s="152" t="str">
        <f>+IF(C32="",$BI$11,IF(COUNTIF($C$4:$C$11,C32)=1,VLOOKUP(C32,$C$4:$I$11,2,FALSE),IF(COUNTIF($S$4:$S$11,C32)=1,VLOOKUP(C32,$S$4:$Y$11,2,FALSE),"")))</f>
        <v>3. Vorrunde A</v>
      </c>
      <c r="E32" s="93" t="s">
        <v>3</v>
      </c>
      <c r="F32" s="93"/>
      <c r="G32" s="152" t="str">
        <f>+IF(F32="",$BI$13,IF(COUNTIF($C$4:$C$11,F32)=1,VLOOKUP(F32,$C$4:$I$11,2,FALSE),IF(COUNTIF($S$4:$S$11,F32)=1,VLOOKUP(F32,$S$4:$Y$11,2,FALSE),"")))</f>
        <v>2. Vorrunde B</v>
      </c>
      <c r="H32" s="93"/>
      <c r="I32" s="152"/>
      <c r="J32" s="114">
        <f t="shared" si="20"/>
        <v>0.375</v>
      </c>
      <c r="K32" s="93"/>
      <c r="L32" s="152" t="str">
        <f>+IF(K32="",$BI$15,IF(COUNTIF($C$4:$C$11,K32)=1,VLOOKUP(K32,$C$4:$I$11,2,FALSE),IF(COUNTIF($S$4:$S$11,K32)=1,VLOOKUP(K32,$S$4:$Y$11,2,FALSE),"")))</f>
        <v>2. Vorrunde A</v>
      </c>
      <c r="M32" s="93" t="s">
        <v>3</v>
      </c>
      <c r="N32" s="93"/>
      <c r="O32" s="152" t="str">
        <f>+IF(N32="",$BI$17,IF(COUNTIF($C$4:$C$11,N32)=1,VLOOKUP(N32,$C$4:$I$11,2,FALSE),IF(COUNTIF($S$4:$S$11,N32)=1,VLOOKUP(N32,$S$4:$Y$11,2,FALSE),"")))</f>
        <v>3. Vorrunde B</v>
      </c>
      <c r="P32" s="93"/>
      <c r="Q32" s="164"/>
      <c r="R32" s="114">
        <f t="shared" si="21"/>
        <v>0.375</v>
      </c>
      <c r="S32" s="93"/>
      <c r="T32" s="152" t="str">
        <f>+IF(S32="",$AB$31,IF(COUNTIF($C$4:$C$11,S32)=1,VLOOKUP(S32,$C$4:$I$11,2,FALSE),IF(COUNTIF($S$4:$S$11,S32)=1,VLOOKUP(S32,$S$4:$Y$11,2,FALSE),"")))</f>
        <v>6. Vorrunde A</v>
      </c>
      <c r="U32" s="93" t="s">
        <v>3</v>
      </c>
      <c r="V32" s="93"/>
      <c r="W32" s="152" t="str">
        <f>+IF(V32="",$AB$33,IF(COUNTIF($C$4:$C$11,V32)=1,VLOOKUP(V32,$C$4:$I$11,2,FALSE),IF(COUNTIF($S$4:$S$11,V32)=1,VLOOKUP(V32,$S$4:$Y$11,2,FALSE),"")))</f>
        <v>5. Vorrunde B</v>
      </c>
      <c r="X32" s="93"/>
      <c r="Y32" s="167"/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08"/>
      <c r="AT32" s="209" t="s">
        <v>15</v>
      </c>
      <c r="AU32" s="210"/>
      <c r="AV32" s="80"/>
      <c r="AW32" s="81" t="s">
        <v>15</v>
      </c>
      <c r="AX32" s="82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ht="21.2" customHeight="1" x14ac:dyDescent="0.25">
      <c r="A33" s="619"/>
      <c r="B33" s="181"/>
      <c r="C33" s="94"/>
      <c r="D33" s="154" t="str">
        <f>+IF(C33="","",IF(COUNTIF($C$4:$C$10,C33)=1,VLOOKUP(C33,$C$4:$I$10,2,FALSE),IF(COUNTIF($S$4:$S$10,C33)=1,VLOOKUP(C33,$S$4:$Y$10,2,FALSE),"")))</f>
        <v/>
      </c>
      <c r="E33" s="94" t="s">
        <v>3</v>
      </c>
      <c r="F33" s="94"/>
      <c r="G33" s="154" t="str">
        <f>+IF(F33="","",IF(COUNTIF($C$4:$C$10,F33)=1,VLOOKUP(F33,$C$4:$I$10,2,FALSE),IF(COUNTIF($S$4:$S$10,F33)=1,VLOOKUP(F33,$S$4:$Y$10,2,FALSE),"")))</f>
        <v/>
      </c>
      <c r="H33" s="94"/>
      <c r="I33" s="154"/>
      <c r="J33" s="115">
        <f t="shared" si="20"/>
        <v>0</v>
      </c>
      <c r="K33" s="94"/>
      <c r="L33" s="154" t="str">
        <f>+IF(K33="","",IF(COUNTIF($C$4:$C$10,K33)=1,VLOOKUP(K33,$C$4:$I$10,2,FALSE),IF(COUNTIF($S$4:$S$10,K33)=1,VLOOKUP(K33,$S$4:$Y$10,2,FALSE),"")))</f>
        <v/>
      </c>
      <c r="M33" s="94" t="s">
        <v>3</v>
      </c>
      <c r="N33" s="94"/>
      <c r="O33" s="154" t="str">
        <f t="shared" ref="O33:O40" si="35">+IF(N33="","",IF(COUNTIF($C$4:$C$10,N33)=1,VLOOKUP(N33,$C$4:$I$10,2,FALSE),IF(COUNTIF($S$4:$S$10,N33)=1,VLOOKUP(N33,$S$4:$Y$10,2,FALSE),"")))</f>
        <v/>
      </c>
      <c r="P33" s="94"/>
      <c r="Q33" s="156"/>
      <c r="R33" s="115">
        <v>0.3923611111111111</v>
      </c>
      <c r="S33" s="94"/>
      <c r="T33" s="166" t="str">
        <f>+IF(S33="",$AB$30,IF(COUNTIF($C$4:$C$11,S33)=1,VLOOKUP(S33,$C$4:$I$11,2,FALSE),IF(COUNTIF($S$4:$S$11,S33)=1,VLOOKUP(S33,$S$4:$Y$11,2,FALSE),"")))</f>
        <v>5. Vorrunde A</v>
      </c>
      <c r="U33" s="211" t="s">
        <v>3</v>
      </c>
      <c r="V33" s="211"/>
      <c r="W33" s="166" t="str">
        <f>+IF(V33="",$AB$34,IF(COUNTIF($C$4:$C$11,V33)=1,VLOOKUP(V33,$C$4:$I$11,2,FALSE),IF(COUNTIF($S$4:$S$11,V33)=1,VLOOKUP(V33,$S$4:$Y$11,2,FALSE),"")))</f>
        <v>6. Vorrunde B</v>
      </c>
      <c r="X33" s="94"/>
      <c r="Y33" s="146"/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08"/>
      <c r="AT33" s="209" t="s">
        <v>15</v>
      </c>
      <c r="AU33" s="210"/>
      <c r="AV33" s="80"/>
      <c r="AW33" s="81" t="s">
        <v>15</v>
      </c>
      <c r="AX33" s="82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ht="21.2" customHeight="1" x14ac:dyDescent="0.25">
      <c r="A34" s="619"/>
      <c r="B34" s="181">
        <v>0.40625</v>
      </c>
      <c r="C34" s="94"/>
      <c r="D34" s="153" t="str">
        <f>+IF(K32="",$BI$7,IF(COUNTIF($C$4:$C$10,K32)=1,VLOOKUP(K32,$C$4:$I$10,2,FALSE),IF(COUNTIF($S$4:$S$10,K32)=1,VLOOKUP(K32,$S$4:$Y$10,2,FALSE),"")))</f>
        <v>1. Vorrunde A</v>
      </c>
      <c r="E34" s="109" t="s">
        <v>3</v>
      </c>
      <c r="F34" s="109"/>
      <c r="G34" s="153" t="str">
        <f>+IF(F34="",$BI$9,IF(COUNTIF($C$4:$C$10,F34)=1,VLOOKUP(F34,$C$4:$I$10,2,FALSE),IF(COUNTIF($S$4:$S$10,F34)=1,VLOOKUP(F34,$S$4:$Y$10,2,FALSE),"")))</f>
        <v>4. Vorrunde B</v>
      </c>
      <c r="H34" s="109"/>
      <c r="I34" s="153"/>
      <c r="J34" s="115">
        <f t="shared" si="20"/>
        <v>0.40625</v>
      </c>
      <c r="K34" s="109"/>
      <c r="L34" s="153" t="str">
        <f>+IF(C32="",$BI$19,IF(COUNTIF($C$4:$C$10,C32)=1,VLOOKUP(C32,$C$4:$I$10,2,FALSE),IF(COUNTIF($S$4:$S$10,C32)=1,VLOOKUP(C32,$S$4:$Y$10,2,FALSE),"")))</f>
        <v>4. Vorrunde A</v>
      </c>
      <c r="M34" s="109" t="s">
        <v>3</v>
      </c>
      <c r="N34" s="109"/>
      <c r="O34" s="153" t="str">
        <f>+IF(N34="",$BI$21,IF(COUNTIF($C$4:$C$10,N34)=1,VLOOKUP(N34,$C$4:$I$10,2,FALSE),IF(COUNTIF($S$4:$S$10,N34)=1,VLOOKUP(N34,$S$4:$Y$10,2,FALSE),"")))</f>
        <v>1. Vorrunde B</v>
      </c>
      <c r="P34" s="109"/>
      <c r="Q34" s="165"/>
      <c r="R34" s="115">
        <v>0.40972222222222227</v>
      </c>
      <c r="S34" s="109"/>
      <c r="T34" s="166" t="str">
        <f>+IF(S34="",$AB$32,IF(COUNTIF($C$4:$C$11,S34)=1,VLOOKUP(S34,$C$4:$I$11,2,FALSE),IF(COUNTIF($S$4:$S$11,S34)=1,VLOOKUP(S34,$S$4:$Y$11,2,FALSE),"")))</f>
        <v>7. Vorrunde A</v>
      </c>
      <c r="U34" s="211" t="s">
        <v>3</v>
      </c>
      <c r="V34" s="211"/>
      <c r="W34" s="166" t="str">
        <f>+IF(V34="",$AB$33,IF(COUNTIF($C$4:$C$11,V34)=1,VLOOKUP(V34,$C$4:$I$11,2,FALSE),IF(COUNTIF($S$4:$S$11,V34)=1,VLOOKUP(V34,$S$4:$Y$11,2,FALSE),"")))</f>
        <v>5. Vorrunde B</v>
      </c>
      <c r="X34" s="94"/>
      <c r="Y34" s="146"/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08"/>
      <c r="AT34" s="209" t="s">
        <v>15</v>
      </c>
      <c r="AU34" s="210"/>
      <c r="AV34" s="80"/>
      <c r="AW34" s="81" t="s">
        <v>15</v>
      </c>
      <c r="AX34" s="82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ht="21.2" customHeight="1" x14ac:dyDescent="0.25">
      <c r="A35" s="619"/>
      <c r="B35" s="181"/>
      <c r="C35" s="94"/>
      <c r="D35" s="154" t="str">
        <f>+IF(C35="","",IF(COUNTIF($C$4:$C$11,C35)=1,VLOOKUP(C35,$C$4:$I$11,2,FALSE),IF(COUNTIF($S$4:$S$11,C35)=1,VLOOKUP(C35,$S$4:$Y$11,2,FALSE),"")))</f>
        <v/>
      </c>
      <c r="E35" s="94" t="s">
        <v>3</v>
      </c>
      <c r="F35" s="94"/>
      <c r="G35" s="154" t="str">
        <f>+IF(F35="","",IF(COUNTIF($C$4:$C$11,F35)=1,VLOOKUP(F35,$C$4:$I$11,2,FALSE),IF(COUNTIF($S$4:$S$11,F35)=1,VLOOKUP(F35,$S$4:$Y$11,2,FALSE),"")))</f>
        <v/>
      </c>
      <c r="H35" s="94"/>
      <c r="I35" s="154" t="str">
        <f t="shared" ref="I35:I44" si="36">+IF(H35="","",IF(COUNTIF($C$4:$C$10,H35)=1,VLOOKUP(H35,$C$4:$I$10,2,FALSE),IF(COUNTIF($S$4:$S$10,H35)=1,VLOOKUP(H35,$S$4:$Y$10,2,FALSE),"")))</f>
        <v/>
      </c>
      <c r="J35" s="115">
        <f t="shared" si="20"/>
        <v>0</v>
      </c>
      <c r="K35" s="94"/>
      <c r="L35" s="154" t="str">
        <f>+IF(K35="","",IF(COUNTIF($C$4:$C$11,K35)=1,VLOOKUP(K35,$C$4:$I$11,2,FALSE),IF(COUNTIF($S$4:$S$11,K35)=1,VLOOKUP(K35,$S$4:$Y$11,2,FALSE),"")))</f>
        <v/>
      </c>
      <c r="M35" s="94" t="s">
        <v>3</v>
      </c>
      <c r="N35" s="94"/>
      <c r="O35" s="154" t="str">
        <f>+IF(N35="","",IF(COUNTIF($C$4:$C$11,N35)=1,VLOOKUP(N35,$C$4:$I$11,2,FALSE),IF(COUNTIF($S$4:$S$11,N35)=1,VLOOKUP(N35,$S$4:$Y$11,2,FALSE),"")))</f>
        <v/>
      </c>
      <c r="P35" s="94"/>
      <c r="Q35" s="156" t="str">
        <f>+IF(P35="","",IF(COUNTIF($C$4:$C$10,P35)=1,VLOOKUP(P35,$C$4:$I$10,2,FALSE),IF(COUNTIF($S$4:$S$10,P35)=1,VLOOKUP(P35,$S$4:$Y$10,2,FALSE),"")))</f>
        <v/>
      </c>
      <c r="R35" s="115">
        <v>0.42708333333333331</v>
      </c>
      <c r="S35" s="94"/>
      <c r="T35" s="154" t="str">
        <f>+IF(S35="",$AB$31,IF(COUNTIF($C$4:$C$11,S35)=1,VLOOKUP(S35,$C$4:$I$11,2,FALSE),IF(COUNTIF($S$4:$S$11,S35)=1,VLOOKUP(S35,$S$4:$Y$11,2,FALSE),"")))</f>
        <v>6. Vorrunde A</v>
      </c>
      <c r="U35" s="94" t="s">
        <v>3</v>
      </c>
      <c r="V35" s="94"/>
      <c r="W35" s="154" t="str">
        <f>+IF(V35="",$AB$34,IF(COUNTIF($C$4:$C$11,V35)=1,VLOOKUP(V35,$C$4:$I$11,2,FALSE),IF(COUNTIF($S$4:$S$11,V35)=1,VLOOKUP(V35,$S$4:$Y$11,2,FALSE),"")))</f>
        <v>6. Vorrunde B</v>
      </c>
      <c r="X35" s="94"/>
      <c r="Y35" s="146"/>
      <c r="AB35" s="212"/>
      <c r="AC35" s="213" t="str">
        <f>+IF(COUNTIF($AA16:$AA22,7)=0,"",VLOOKUP(7,$AA$16:$AC$22,3,FALSE))</f>
        <v/>
      </c>
      <c r="AD35" s="214" t="str">
        <f>+IF(AU30="","",AU30)</f>
        <v/>
      </c>
      <c r="AE35" s="215" t="str">
        <f>+IF(AT30="","",AT30)</f>
        <v>:</v>
      </c>
      <c r="AF35" s="215" t="str">
        <f>+IF(AS30="","",AS30)</f>
        <v/>
      </c>
      <c r="AG35" s="216" t="str">
        <f>+IF(AU31="","",AU31)</f>
        <v/>
      </c>
      <c r="AH35" s="215" t="str">
        <f>+IF(AT31="","",AT31)</f>
        <v>:</v>
      </c>
      <c r="AI35" s="215" t="str">
        <f>+IF(AS31="","",AS31)</f>
        <v/>
      </c>
      <c r="AJ35" s="216" t="str">
        <f>+IF(AU32="","",AU32)</f>
        <v/>
      </c>
      <c r="AK35" s="215" t="str">
        <f>+IF(AT32="","",AT32)</f>
        <v>:</v>
      </c>
      <c r="AL35" s="217" t="str">
        <f>+IF(AS32="","",AS32)</f>
        <v/>
      </c>
      <c r="AM35" s="216" t="str">
        <f>+IF(AU33="","",AU33)</f>
        <v/>
      </c>
      <c r="AN35" s="215" t="str">
        <f>+IF(AT33="","",AT33)</f>
        <v>:</v>
      </c>
      <c r="AO35" s="217" t="str">
        <f>+IF(AS33="","",AS33)</f>
        <v/>
      </c>
      <c r="AP35" s="215" t="str">
        <f>+IF(AU34="","",AU34)</f>
        <v/>
      </c>
      <c r="AQ35" s="215" t="str">
        <f>+IF(AT34="","",AT34)</f>
        <v>:</v>
      </c>
      <c r="AR35" s="215" t="str">
        <f>+IF(AS34="","",AS34)</f>
        <v/>
      </c>
      <c r="AS35" s="216"/>
      <c r="AT35" s="215"/>
      <c r="AU35" s="217"/>
      <c r="AV35" s="80"/>
      <c r="AW35" s="81" t="s">
        <v>15</v>
      </c>
      <c r="AX35" s="82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ht="21.2" customHeight="1" thickBot="1" x14ac:dyDescent="0.3">
      <c r="A36" s="619"/>
      <c r="B36" s="181">
        <v>0.44444444444444442</v>
      </c>
      <c r="C36" s="94"/>
      <c r="D36" s="154" t="str">
        <f>+IF(C36="","Halbfinale 5-8",IF(COUNTIF($C$4:$C$10,C36)=1,VLOOKUP(C36,$C$4:$I$10,2,FALSE),IF(COUNTIF($S$4:$S$10,C36)=1,VLOOKUP(C36,$S$4:$Y$10,2,FALSE),"")))</f>
        <v>Halbfinale 5-8</v>
      </c>
      <c r="E36" s="94" t="s">
        <v>3</v>
      </c>
      <c r="F36" s="94"/>
      <c r="G36" s="154" t="str">
        <f>+IF(F36="","",IF(COUNTIF($C$4:$C$10,F36)=1,VLOOKUP(F36,$C$4:$I$10,2,FALSE),IF(COUNTIF($S$4:$S$10,F36)=1,VLOOKUP(F36,$S$4:$Y$10,2,FALSE),"")))</f>
        <v/>
      </c>
      <c r="H36" s="94"/>
      <c r="I36" s="154" t="str">
        <f t="shared" si="36"/>
        <v/>
      </c>
      <c r="J36" s="115">
        <f t="shared" si="20"/>
        <v>0.44444444444444442</v>
      </c>
      <c r="K36" s="94"/>
      <c r="L36" s="154" t="str">
        <f>+IF(K36="","Halbfinale 5-8",IF(COUNTIF($C$4:$C$10,K36)=1,VLOOKUP(K36,$C$4:$I$10,2,FALSE),IF(COUNTIF($S$4:$S$10,K36)=1,VLOOKUP(K36,$S$4:$Y$10,2,FALSE),"")))</f>
        <v>Halbfinale 5-8</v>
      </c>
      <c r="M36" s="94" t="s">
        <v>3</v>
      </c>
      <c r="N36" s="94"/>
      <c r="O36" s="154" t="str">
        <f t="shared" si="35"/>
        <v/>
      </c>
      <c r="P36" s="94"/>
      <c r="Q36" s="156" t="str">
        <f t="shared" ref="Q36:Q44" si="37">+IF(P36="","",IF(COUNTIF($C$4:$C$10,P36)=1,VLOOKUP(P36,$C$4:$I$10,2,FALSE),IF(COUNTIF($S$4:$S$10,P36)=1,VLOOKUP(P36,$S$4:$Y$10,2,FALSE),"")))</f>
        <v/>
      </c>
      <c r="R36" s="115">
        <v>0.44444444444444442</v>
      </c>
      <c r="S36" s="94"/>
      <c r="T36" s="154" t="str">
        <f>+IF(S36="",$AB$30,IF(COUNTIF($C$4:$C$11,S36)=1,VLOOKUP(S36,$C$4:$I$11,2,FALSE),IF(COUNTIF($S$4:$S$11,S36)=1,VLOOKUP(S36,$S$4:$Y$11,2,FALSE),"")))</f>
        <v>5. Vorrunde A</v>
      </c>
      <c r="U36" s="94" t="s">
        <v>3</v>
      </c>
      <c r="V36" s="94"/>
      <c r="W36" s="153" t="str">
        <f>+IF(V36="",$AB$33,IF(COUNTIF($C$4:$C$11,V36)=1,VLOOKUP(V36,$C$4:$I$11,2,FALSE),IF(COUNTIF($S$4:$S$11,V36)=1,VLOOKUP(V36,$S$4:$Y$11,2,FALSE),"")))</f>
        <v>5. Vorrunde B</v>
      </c>
      <c r="X36" s="94"/>
      <c r="Y36" s="146"/>
      <c r="AB36" s="86"/>
      <c r="AC36" s="87" t="str">
        <f>+Y24</f>
        <v/>
      </c>
      <c r="AD36" s="88" t="str">
        <f>+IF(AX30="","",AX30)</f>
        <v/>
      </c>
      <c r="AE36" s="84" t="str">
        <f>+IF(AW30="","",AW30)</f>
        <v>:</v>
      </c>
      <c r="AF36" s="84" t="str">
        <f>+IF(AV30="","",AV30)</f>
        <v/>
      </c>
      <c r="AG36" s="83" t="str">
        <f>+IF(AX31="","",AX31)</f>
        <v/>
      </c>
      <c r="AH36" s="84" t="str">
        <f>+IF(AW31="","",AW31)</f>
        <v>:</v>
      </c>
      <c r="AI36" s="84" t="str">
        <f>+IF(AV31="","",AV31)</f>
        <v/>
      </c>
      <c r="AJ36" s="83" t="str">
        <f>+IF(AX32="","",AX32)</f>
        <v/>
      </c>
      <c r="AK36" s="84" t="str">
        <f>+IF(AW32="","",AW32)</f>
        <v>:</v>
      </c>
      <c r="AL36" s="89" t="str">
        <f>+IF(AV32="","",AV32)</f>
        <v/>
      </c>
      <c r="AM36" s="83" t="str">
        <f>+IF(AX33="","",AX33)</f>
        <v/>
      </c>
      <c r="AN36" s="84" t="str">
        <f>+IF(AW33="","",AW33)</f>
        <v>:</v>
      </c>
      <c r="AO36" s="89" t="str">
        <f>+IF(AV33="","",AV33)</f>
        <v/>
      </c>
      <c r="AP36" s="84" t="str">
        <f>+IF(AX34="","",AX34)</f>
        <v/>
      </c>
      <c r="AQ36" s="84" t="str">
        <f>+IF(AW34="","",AW34)</f>
        <v>:</v>
      </c>
      <c r="AR36" s="84" t="str">
        <f>+IF(AV34="","",AV34)</f>
        <v/>
      </c>
      <c r="AS36" s="83" t="str">
        <f>+IF(AX35="","",AX35)</f>
        <v/>
      </c>
      <c r="AT36" s="84" t="str">
        <f>+IF(AW35="","",AW35)</f>
        <v>:</v>
      </c>
      <c r="AU36" s="89" t="str">
        <f>+IF(AV35="","",AV35)</f>
        <v/>
      </c>
      <c r="AV36" s="83"/>
      <c r="AW36" s="84"/>
      <c r="AX36" s="8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ht="21.2" customHeight="1" x14ac:dyDescent="0.25">
      <c r="A37" s="619"/>
      <c r="B37" s="181"/>
      <c r="C37" s="94"/>
      <c r="D37" s="154" t="str">
        <f>+IF(K35="","",IF(COUNTIF($C$4:$C$10,K35)=1,VLOOKUP(K35,$C$4:$I$10,2,FALSE),IF(COUNTIF($S$4:$S$10,K35)=1,VLOOKUP(K35,$S$4:$Y$10,2,FALSE),"")))</f>
        <v/>
      </c>
      <c r="E37" s="94" t="s">
        <v>3</v>
      </c>
      <c r="F37" s="94"/>
      <c r="G37" s="154" t="str">
        <f>+IF(F37="","",IF(COUNTIF($C$4:$C$10,F37)=1,VLOOKUP(F37,$C$4:$I$10,2,FALSE),IF(COUNTIF($S$4:$S$10,F37)=1,VLOOKUP(F37,$S$4:$Y$10,2,FALSE),"")))</f>
        <v/>
      </c>
      <c r="H37" s="94"/>
      <c r="I37" s="154" t="str">
        <f t="shared" si="36"/>
        <v/>
      </c>
      <c r="J37" s="115">
        <f t="shared" si="20"/>
        <v>0</v>
      </c>
      <c r="K37" s="94"/>
      <c r="L37" s="154" t="str">
        <f>+IF(C35="","",IF(COUNTIF($C$4:$C$10,C35)=1,VLOOKUP(C35,$C$4:$I$10,2,FALSE),IF(COUNTIF($S$4:$S$10,C35)=1,VLOOKUP(C35,$S$4:$Y$10,2,FALSE),"")))</f>
        <v/>
      </c>
      <c r="M37" s="94" t="s">
        <v>3</v>
      </c>
      <c r="N37" s="94"/>
      <c r="O37" s="154" t="str">
        <f t="shared" si="35"/>
        <v/>
      </c>
      <c r="P37" s="94"/>
      <c r="Q37" s="156" t="str">
        <f t="shared" si="37"/>
        <v/>
      </c>
      <c r="R37" s="115">
        <v>0.46180555555555558</v>
      </c>
      <c r="S37" s="94"/>
      <c r="T37" s="154" t="str">
        <f>+IF(S37="",$AB$32,IF(COUNTIF($C$4:$C$11,S37)=1,VLOOKUP(S37,$C$4:$I$11,2,FALSE),IF(COUNTIF($S$4:$S$11,S37)=1,VLOOKUP(S37,$S$4:$Y$11,2,FALSE),"")))</f>
        <v>7. Vorrunde A</v>
      </c>
      <c r="U37" s="94" t="s">
        <v>3</v>
      </c>
      <c r="V37" s="94"/>
      <c r="W37" s="153" t="str">
        <f>+IF(V37="",$AB$34,IF(COUNTIF($C$4:$C$11,V37)=1,VLOOKUP(V37,$C$4:$I$11,2,FALSE),IF(COUNTIF($S$4:$S$11,V37)=1,VLOOKUP(V37,$S$4:$Y$11,2,FALSE),"")))</f>
        <v>6. Vorrunde B</v>
      </c>
      <c r="X37" s="94"/>
      <c r="Y37" s="146"/>
    </row>
    <row r="38" spans="1:56" ht="21.2" customHeight="1" x14ac:dyDescent="0.25">
      <c r="A38" s="619"/>
      <c r="B38" s="181">
        <v>0.47569444444444442</v>
      </c>
      <c r="C38" s="94"/>
      <c r="D38" s="154" t="str">
        <f>+IF(C38="","Halbfinale 1-4",IF(COUNTIF($C$4:$C$11,C38)=1,VLOOKUP(C38,$C$4:$I$11,2,FALSE),IF(COUNTIF($S$4:$S$11,C38)=1,VLOOKUP(C38,$S$4:$Y$11,2,FALSE),"")))</f>
        <v>Halbfinale 1-4</v>
      </c>
      <c r="E38" s="94" t="s">
        <v>3</v>
      </c>
      <c r="F38" s="94"/>
      <c r="G38" s="154" t="str">
        <f>+IF(F38="","",IF(COUNTIF($C$4:$C$11,F38)=1,VLOOKUP(F38,$C$4:$I$11,2,FALSE),IF(COUNTIF($S$4:$S$11,F38)=1,VLOOKUP(F38,$S$4:$Y$11,2,FALSE),"")))</f>
        <v/>
      </c>
      <c r="H38" s="94"/>
      <c r="I38" s="154" t="str">
        <f t="shared" si="36"/>
        <v/>
      </c>
      <c r="J38" s="115">
        <f t="shared" si="20"/>
        <v>0.47569444444444442</v>
      </c>
      <c r="K38" s="94"/>
      <c r="L38" s="154" t="str">
        <f>+IF(K38="","Halbfinale 1-4",IF(COUNTIF($C$4:$C$11,K38)=1,VLOOKUP(K38,$C$4:$I$11,2,FALSE),IF(COUNTIF($S$4:$S$11,K38)=1,VLOOKUP(K38,$S$4:$Y$11,2,FALSE),"")))</f>
        <v>Halbfinale 1-4</v>
      </c>
      <c r="M38" s="94" t="s">
        <v>3</v>
      </c>
      <c r="N38" s="94"/>
      <c r="O38" s="154" t="str">
        <f>+IF(N38="","",IF(COUNTIF($C$4:$C$11,N38)=1,VLOOKUP(N38,$C$4:$I$11,2,FALSE),IF(COUNTIF($S$4:$S$11,N38)=1,VLOOKUP(N38,$S$4:$Y$11,2,FALSE),"")))</f>
        <v/>
      </c>
      <c r="P38" s="94"/>
      <c r="Q38" s="156" t="str">
        <f t="shared" si="37"/>
        <v/>
      </c>
      <c r="R38" s="115">
        <v>0.47916666666666669</v>
      </c>
      <c r="S38" s="94"/>
      <c r="T38" s="154" t="str">
        <f>+IF(S38="","",IF(COUNTIF($C$4:$C$11,S38)=1,VLOOKUP(S38,$C$4:$I$11,2,FALSE),IF(COUNTIF($S$4:$S$11,S38)=1,VLOOKUP(S38,$S$4:$Y$11,2,FALSE),"")))</f>
        <v/>
      </c>
      <c r="U38" s="94" t="s">
        <v>3</v>
      </c>
      <c r="V38" s="94"/>
      <c r="W38" s="153" t="str">
        <f>+IF(V38="","",IF(COUNTIF($C$4:$C$11,V38)=1,VLOOKUP(V38,$C$4:$I$11,2,FALSE),IF(COUNTIF($S$4:$S$11,V38)=1,VLOOKUP(V38,$S$4:$Y$11,2,FALSE),"")))</f>
        <v/>
      </c>
      <c r="X38" s="94"/>
      <c r="Y38" s="146" t="str">
        <f>+IF(X38="","",IF(COUNTIF($C$4:$C$10,X38)=1,VLOOKUP(X38,$C$4:$I$10,2,FALSE),IF(COUNTIF($S$4:$S$10,X38)=1,VLOOKUP(X38,$S$4:$Y$10,2,FALSE),"")))</f>
        <v/>
      </c>
      <c r="AB38" s="144" t="s">
        <v>30</v>
      </c>
    </row>
    <row r="39" spans="1:56" ht="21.2" customHeight="1" x14ac:dyDescent="0.25">
      <c r="A39" s="619"/>
      <c r="B39" s="181"/>
      <c r="C39" s="94"/>
      <c r="D39" s="154" t="str">
        <f>+IF(C38="","",IF(COUNTIF($C$4:$C$10,C38)=1,VLOOKUP(C38,$C$4:$I$10,2,FALSE),IF(COUNTIF($S$4:$S$10,C38)=1,VLOOKUP(C38,$S$4:$Y$10,2,FALSE),"")))</f>
        <v/>
      </c>
      <c r="E39" s="94" t="s">
        <v>3</v>
      </c>
      <c r="F39" s="94"/>
      <c r="G39" s="154" t="str">
        <f>+IF(F39="","",IF(COUNTIF($C$4:$C$10,F39)=1,VLOOKUP(F39,$C$4:$I$10,2,FALSE),IF(COUNTIF($S$4:$S$10,F39)=1,VLOOKUP(F39,$S$4:$Y$10,2,FALSE),"")))</f>
        <v/>
      </c>
      <c r="H39" s="94"/>
      <c r="I39" s="154" t="str">
        <f t="shared" si="36"/>
        <v/>
      </c>
      <c r="J39" s="115">
        <f t="shared" si="20"/>
        <v>0</v>
      </c>
      <c r="K39" s="94"/>
      <c r="L39" s="154" t="str">
        <f>+IF(K38="","",IF(COUNTIF($C$4:$C$10,K38)=1,VLOOKUP(K38,$C$4:$I$10,2,FALSE),IF(COUNTIF($S$4:$S$10,K38)=1,VLOOKUP(K38,$S$4:$Y$10,2,FALSE),"")))</f>
        <v/>
      </c>
      <c r="M39" s="94" t="s">
        <v>3</v>
      </c>
      <c r="N39" s="94"/>
      <c r="O39" s="154" t="str">
        <f t="shared" si="35"/>
        <v/>
      </c>
      <c r="P39" s="94"/>
      <c r="Q39" s="156" t="str">
        <f t="shared" si="37"/>
        <v/>
      </c>
      <c r="R39" s="115"/>
      <c r="S39" s="94"/>
      <c r="T39" s="154" t="str">
        <f>+IF(S39="","",IF(COUNTIF($C$4:$C$11,S39)=1,VLOOKUP(S39,$C$4:$I$11,2,FALSE),IF(COUNTIF($S$4:$S$11,S39)=1,VLOOKUP(S39,$S$4:$Y$11,2,FALSE),"")))</f>
        <v/>
      </c>
      <c r="U39" s="94" t="s">
        <v>3</v>
      </c>
      <c r="V39" s="94"/>
      <c r="W39" s="153" t="str">
        <f>+IF(V39="","",IF(COUNTIF($C$4:$C$11,V39)=1,VLOOKUP(V39,$C$4:$I$11,2,FALSE),IF(COUNTIF($S$4:$S$11,V39)=1,VLOOKUP(V39,$S$4:$Y$11,2,FALSE),"")))</f>
        <v/>
      </c>
      <c r="X39" s="94"/>
      <c r="Y39" s="146" t="str">
        <f>+IF(X39="","",IF(COUNTIF($C$4:$C$10,X39)=1,VLOOKUP(X39,$C$4:$I$10,2,FALSE),IF(COUNTIF($S$4:$S$10,X39)=1,VLOOKUP(X39,$S$4:$Y$10,2,FALSE),"")))</f>
        <v/>
      </c>
      <c r="AB39" s="143" t="s">
        <v>218</v>
      </c>
    </row>
    <row r="40" spans="1:56" ht="21.2" customHeight="1" x14ac:dyDescent="0.25">
      <c r="A40" s="619"/>
      <c r="B40" s="181">
        <v>0.50694444444444442</v>
      </c>
      <c r="C40" s="94"/>
      <c r="D40" s="154" t="str">
        <f>+IF(C39="","Spiel um Platz 5",IF(COUNTIF($C$4:$C$10,C39)=1,VLOOKUP(C39,$C$4:$I$10,2,FALSE),IF(COUNTIF($S$4:$S$10,C39)=1,VLOOKUP(C39,$S$4:$Y$10,2,FALSE),"")))</f>
        <v>Spiel um Platz 5</v>
      </c>
      <c r="E40" s="94" t="s">
        <v>3</v>
      </c>
      <c r="F40" s="94"/>
      <c r="G40" s="154" t="str">
        <f>+IF(F40="","",IF(COUNTIF($C$4:$C$10,F40)=1,VLOOKUP(F40,$C$4:$I$10,2,FALSE),IF(COUNTIF($S$4:$S$10,F40)=1,VLOOKUP(F40,$S$4:$Y$10,2,FALSE),"")))</f>
        <v/>
      </c>
      <c r="H40" s="94"/>
      <c r="I40" s="154" t="str">
        <f t="shared" si="36"/>
        <v/>
      </c>
      <c r="J40" s="115">
        <f t="shared" si="20"/>
        <v>0.50694444444444442</v>
      </c>
      <c r="K40" s="94"/>
      <c r="L40" s="154" t="str">
        <f>+IF(K39="","Spiel um Platz 7",IF(COUNTIF($C$4:$C$10,K39)=1,VLOOKUP(K39,$C$4:$I$10,2,FALSE),IF(COUNTIF($S$4:$S$10,K39)=1,VLOOKUP(K39,$S$4:$Y$10,2,FALSE),"")))</f>
        <v>Spiel um Platz 7</v>
      </c>
      <c r="M40" s="94" t="s">
        <v>3</v>
      </c>
      <c r="N40" s="94"/>
      <c r="O40" s="154" t="str">
        <f t="shared" si="35"/>
        <v/>
      </c>
      <c r="P40" s="94"/>
      <c r="Q40" s="156" t="str">
        <f t="shared" si="37"/>
        <v/>
      </c>
      <c r="R40" s="115">
        <v>0.51388888888888895</v>
      </c>
      <c r="S40" s="94"/>
      <c r="T40" s="154" t="str">
        <f>+IF(S40="","Spiel um Platz 3",IF(COUNTIF($C$4:$C$11,S40)=1,VLOOKUP(S40,$C$4:$I$11,2,FALSE),IF(COUNTIF($S$4:$S$11,S40)=1,VLOOKUP(S40,$S$4:$Y$11,2,FALSE),"")))</f>
        <v>Spiel um Platz 3</v>
      </c>
      <c r="U40" s="94" t="s">
        <v>3</v>
      </c>
      <c r="V40" s="94"/>
      <c r="W40" s="153" t="str">
        <f>+IF(V40="","",IF(COUNTIF($C$4:$C$11,V40)=1,VLOOKUP(V40,$C$4:$I$11,2,FALSE),IF(COUNTIF($S$4:$S$11,V40)=1,VLOOKUP(V40,$S$4:$Y$11,2,FALSE),"")))</f>
        <v/>
      </c>
      <c r="X40" s="94"/>
      <c r="Y40" s="146">
        <f>+IF(X40="",$AB$35,IF(COUNTIF($C$4:$C$10,X40)=1,VLOOKUP(X40,$C$4:$I$10,2,FALSE),IF(COUNTIF($S$4:$S$10,X40)=1,VLOOKUP(X40,$S$4:$Y$10,2,FALSE),"")))</f>
        <v>0</v>
      </c>
      <c r="AB40" s="143" t="s">
        <v>389</v>
      </c>
      <c r="AC40" s="1" t="s">
        <v>307</v>
      </c>
    </row>
    <row r="41" spans="1:56" ht="21.2" customHeight="1" x14ac:dyDescent="0.25">
      <c r="A41" s="619"/>
      <c r="B41" s="181"/>
      <c r="C41" s="94"/>
      <c r="D41" s="154" t="str">
        <f>+IF(C41="","",IF(COUNTIF($C$4:$C$11,C41)=1,VLOOKUP(C41,$C$4:$I$11,2,FALSE),IF(COUNTIF($S$4:$S$11,C41)=1,VLOOKUP(C41,$S$4:$Y$11,2,FALSE),"")))</f>
        <v/>
      </c>
      <c r="E41" s="94" t="s">
        <v>3</v>
      </c>
      <c r="F41" s="94"/>
      <c r="G41" s="154" t="str">
        <f>+IF(F41="","",IF(COUNTIF($C$4:$C$11,F41)=1,VLOOKUP(F41,$C$4:$I$11,2,FALSE),IF(COUNTIF($S$4:$S$11,F41)=1,VLOOKUP(F41,$S$4:$Y$11,2,FALSE),"")))</f>
        <v/>
      </c>
      <c r="H41" s="94"/>
      <c r="I41" s="154" t="str">
        <f t="shared" si="36"/>
        <v/>
      </c>
      <c r="J41" s="115">
        <f t="shared" si="20"/>
        <v>0</v>
      </c>
      <c r="K41" s="94"/>
      <c r="L41" s="154" t="str">
        <f>+IF(K41="","",IF(COUNTIF($C$4:$C$11,K41)=1,VLOOKUP(K41,$C$4:$I$11,2,FALSE),IF(COUNTIF($S$4:$S$11,K41)=1,VLOOKUP(K41,$S$4:$Y$11,2,FALSE),"")))</f>
        <v/>
      </c>
      <c r="M41" s="94" t="s">
        <v>3</v>
      </c>
      <c r="N41" s="94"/>
      <c r="O41" s="154" t="str">
        <f>+IF(N41="","",IF(COUNTIF($C$4:$C$11,N41)=1,VLOOKUP(N41,$C$4:$I$11,2,FALSE),IF(COUNTIF($S$4:$S$11,N41)=1,VLOOKUP(N41,$S$4:$Y$11,2,FALSE),"")))</f>
        <v/>
      </c>
      <c r="P41" s="94"/>
      <c r="Q41" s="156" t="str">
        <f t="shared" si="37"/>
        <v/>
      </c>
      <c r="R41" s="115"/>
      <c r="S41" s="94"/>
      <c r="T41" s="166" t="str">
        <f>+IF(S41="","",IF(COUNTIF($C$4:$C$11,S41)=1,VLOOKUP(S41,$C$4:$I$11,2,FALSE),IF(COUNTIF($S$4:$S$11,S41)=1,VLOOKUP(S41,$S$4:$Y$11,2,FALSE),"")))</f>
        <v/>
      </c>
      <c r="U41" s="94" t="s">
        <v>3</v>
      </c>
      <c r="V41" s="94"/>
      <c r="W41" s="154" t="str">
        <f>+IF(V41="","",IF(COUNTIF($C$4:$C$11,V41)=1,VLOOKUP(V41,$C$4:$I$11,2,FALSE),IF(COUNTIF($S$4:$S$11,V41)=1,VLOOKUP(V41,$S$4:$Y$11,2,FALSE),"")))</f>
        <v/>
      </c>
      <c r="X41" s="94"/>
      <c r="Y41" s="146" t="str">
        <f>+IF(X41="","",IF(COUNTIF($C$4:$C$10,X41)=1,VLOOKUP(X41,$C$4:$I$10,2,FALSE),IF(COUNTIF($S$4:$S$10,X41)=1,VLOOKUP(X41,$S$4:$Y$10,2,FALSE),"")))</f>
        <v/>
      </c>
      <c r="AB41" s="143" t="s">
        <v>300</v>
      </c>
      <c r="AC41" s="1" t="s">
        <v>348</v>
      </c>
    </row>
    <row r="42" spans="1:56" ht="21.2" customHeight="1" x14ac:dyDescent="0.25">
      <c r="A42" s="619"/>
      <c r="B42" s="119">
        <v>0.53819444444444442</v>
      </c>
      <c r="C42" s="109"/>
      <c r="D42" s="154" t="str">
        <f>+IF(C42="","Spiel um Platz 1",IF(COUNTIF($C$4:$C$11,C42)=1,VLOOKUP(C42,$C$4:$I$11,2,FALSE),IF(COUNTIF($S$4:$S$11,C42)=1,VLOOKUP(C42,$S$4:$Y$11,2,FALSE),"")))</f>
        <v>Spiel um Platz 1</v>
      </c>
      <c r="E42" s="109" t="s">
        <v>3</v>
      </c>
      <c r="F42" s="109"/>
      <c r="G42" s="153"/>
      <c r="H42" s="109"/>
      <c r="I42" s="154" t="str">
        <f t="shared" si="36"/>
        <v/>
      </c>
      <c r="J42" s="117">
        <f t="shared" si="20"/>
        <v>0.53819444444444442</v>
      </c>
      <c r="K42" s="109"/>
      <c r="L42" s="154" t="str">
        <f>+IF(K42="","",IF(COUNTIF($C$4:$C$11,K42)=1,VLOOKUP(K42,$C$4:$I$11,2,FALSE),IF(COUNTIF($S$4:$S$11,K42)=1,VLOOKUP(K42,$S$4:$Y$11,2,FALSE),"")))</f>
        <v/>
      </c>
      <c r="M42" s="109" t="s">
        <v>3</v>
      </c>
      <c r="N42" s="109"/>
      <c r="O42" s="153"/>
      <c r="P42" s="109"/>
      <c r="Q42" s="156" t="str">
        <f t="shared" si="37"/>
        <v/>
      </c>
      <c r="R42" s="117">
        <v>0.54513888888888895</v>
      </c>
      <c r="S42" s="109"/>
      <c r="T42" s="153" t="str">
        <f>+IF(S42="","",IF(COUNTIF($C$4:$C$11,S42)=1,VLOOKUP(S42,$C$4:$I$11,2,FALSE),IF(COUNTIF($S$4:$S$11,S42)=1,VLOOKUP(S42,$S$4:$Y$11,2,FALSE),"")))</f>
        <v/>
      </c>
      <c r="U42" s="109" t="s">
        <v>3</v>
      </c>
      <c r="V42" s="109"/>
      <c r="W42" s="154">
        <f>+IF(V42="",$AB$36,IF(COUNTIF($C$4:$C$11,V42)=1,VLOOKUP(V42,$C$4:$I$11,2,FALSE),IF(COUNTIF($S$4:$S$11,V42)=1,VLOOKUP(V42,$S$4:$Y$11,2,FALSE),"")))</f>
        <v>0</v>
      </c>
      <c r="X42" s="109"/>
      <c r="Y42" s="146" t="str">
        <f>+IF(X42="","",IF(COUNTIF($C$4:$C$10,X42)=1,VLOOKUP(X42,$C$4:$I$10,2,FALSE),IF(COUNTIF($S$4:$S$10,X42)=1,VLOOKUP(X42,$S$4:$Y$10,2,FALSE),"")))</f>
        <v/>
      </c>
      <c r="AB42" s="143"/>
      <c r="AC42" s="1" t="s">
        <v>390</v>
      </c>
    </row>
    <row r="43" spans="1:56" ht="21" customHeight="1" x14ac:dyDescent="0.25">
      <c r="A43" s="619"/>
      <c r="B43" s="119"/>
      <c r="C43" s="109"/>
      <c r="D43" s="153"/>
      <c r="E43" s="109" t="s">
        <v>3</v>
      </c>
      <c r="F43" s="109"/>
      <c r="G43" s="153"/>
      <c r="H43" s="109"/>
      <c r="I43" s="154" t="str">
        <f t="shared" si="36"/>
        <v/>
      </c>
      <c r="J43" s="117">
        <f t="shared" si="20"/>
        <v>0</v>
      </c>
      <c r="K43" s="109"/>
      <c r="L43" s="153"/>
      <c r="M43" s="109" t="s">
        <v>3</v>
      </c>
      <c r="N43" s="109"/>
      <c r="O43" s="153"/>
      <c r="P43" s="109"/>
      <c r="Q43" s="156" t="str">
        <f t="shared" si="37"/>
        <v/>
      </c>
      <c r="R43" s="117"/>
      <c r="S43" s="109"/>
      <c r="T43" s="153" t="str">
        <f>+IF(S43="","",IF(COUNTIF($C$4:$C$11,S43)=1,VLOOKUP(S43,$C$4:$I$11,2,FALSE),IF(COUNTIF($S$4:$S$11,S43)=1,VLOOKUP(S43,$S$4:$Y$11,2,FALSE),"")))</f>
        <v/>
      </c>
      <c r="U43" s="109" t="s">
        <v>3</v>
      </c>
      <c r="V43" s="109"/>
      <c r="W43" s="153" t="str">
        <f>+IF(V43="","",IF(COUNTIF($C$4:$C$11,V43)=1,VLOOKUP(V43,$C$4:$I$11,2,FALSE),IF(COUNTIF($S$4:$S$11,V43)=1,VLOOKUP(V43,$S$4:$Y$11,2,FALSE),"")))</f>
        <v/>
      </c>
      <c r="X43" s="109"/>
      <c r="Y43" s="146" t="str">
        <f>+IF(X43="","",IF(COUNTIF($C$4:$C$10,X43)=1,VLOOKUP(X43,$C$4:$I$10,2,FALSE),IF(COUNTIF($S$4:$S$10,X43)=1,VLOOKUP(X43,$S$4:$Y$10,2,FALSE),"")))</f>
        <v/>
      </c>
      <c r="AB43" s="143"/>
    </row>
    <row r="44" spans="1:56" ht="21" customHeight="1" thickBot="1" x14ac:dyDescent="0.3">
      <c r="A44" s="620"/>
      <c r="B44" s="180">
        <v>0.56944444444444442</v>
      </c>
      <c r="C44" s="95"/>
      <c r="D44" s="155"/>
      <c r="E44" s="95" t="s">
        <v>3</v>
      </c>
      <c r="F44" s="95"/>
      <c r="G44" s="155"/>
      <c r="H44" s="95"/>
      <c r="I44" s="159" t="str">
        <f t="shared" si="36"/>
        <v/>
      </c>
      <c r="J44" s="116"/>
      <c r="K44" s="95"/>
      <c r="L44" s="155"/>
      <c r="M44" s="95" t="s">
        <v>3</v>
      </c>
      <c r="N44" s="95"/>
      <c r="O44" s="155"/>
      <c r="P44" s="95"/>
      <c r="Q44" s="159" t="str">
        <f t="shared" si="37"/>
        <v/>
      </c>
      <c r="R44" s="116"/>
      <c r="S44" s="95"/>
      <c r="T44" s="151"/>
      <c r="U44" s="95" t="s">
        <v>3</v>
      </c>
      <c r="V44" s="95"/>
      <c r="W44" s="155"/>
      <c r="X44" s="95"/>
      <c r="Y44" s="148" t="str">
        <f>+IF(X44="","",IF(COUNTIF($C$4:$C$10,X44)=1,VLOOKUP(X44,$C$4:$I$10,2,FALSE),IF(COUNTIF($S$4:$S$10,X44)=1,VLOOKUP(X44,$S$4:$Y$10,2,FALSE),"")))</f>
        <v/>
      </c>
      <c r="AB44" s="143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4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4010" priority="417" operator="equal">
      <formula>0</formula>
    </cfRule>
  </conditionalFormatting>
  <conditionalFormatting sqref="C14:Y31">
    <cfRule type="expression" dxfId="4009" priority="409">
      <formula>AND(OR(C14=$M$10,C14=$O$10),AND(NOT(ISBLANK($M$10)),NOT(ISBLANK(C14)),NOT(C14=0)))</formula>
    </cfRule>
    <cfRule type="expression" dxfId="4008" priority="410">
      <formula>AND(OR(C14=$M$9,C14=$O$9),AND(NOT(ISBLANK($M$9)),NOT(ISBLANK(C14)),NOT(C14=0)))</formula>
    </cfRule>
    <cfRule type="expression" dxfId="4007" priority="411">
      <formula>AND(OR(C14=$M$8,C14=$O$8),AND(NOT(ISBLANK($M$8)),NOT(ISBLANK(C14)),NOT(C14=0)))</formula>
    </cfRule>
    <cfRule type="expression" dxfId="4006" priority="412">
      <formula>AND(OR(C14=$M$7,C14=$O$7),AND(NOT(ISBLANK($M$7)),NOT(ISBLANK(C14)),NOT(C14=0)))</formula>
    </cfRule>
    <cfRule type="expression" dxfId="4005" priority="413">
      <formula>AND(OR(C14=$M$6,C14=$O$6),AND(NOT(ISBLANK($M$6)),NOT(ISBLANK(C14)),NOT(C14=0)))</formula>
    </cfRule>
    <cfRule type="expression" dxfId="4004" priority="414">
      <formula>AND(OR(C14=$M$5,C14=$O$5),AND(NOT(ISBLANK($M$5)),NOT(ISBLANK(C14)),NOT(C14=0)))</formula>
    </cfRule>
    <cfRule type="expression" dxfId="4003" priority="415">
      <formula>AND(OR(C14=$M$4,C14=$O$4),AND(NOT(ISBLANK($M$4)),NOT(ISBLANK(C14)),NOT(C14=0)))</formula>
    </cfRule>
    <cfRule type="cellIs" dxfId="4002" priority="416" operator="equal">
      <formula>0</formula>
    </cfRule>
  </conditionalFormatting>
  <conditionalFormatting sqref="L41:L42">
    <cfRule type="expression" dxfId="4001" priority="401">
      <formula>AND(OR(L41=$M$10,L41=$O$10),AND(NOT(ISBLANK($M$10)),NOT(ISBLANK(L41)),NOT(L41=0)))</formula>
    </cfRule>
    <cfRule type="expression" dxfId="4000" priority="402">
      <formula>AND(OR(L41=$M$9,L41=$O$9),AND(NOT(ISBLANK($M$9)),NOT(ISBLANK(L41)),NOT(L41=0)))</formula>
    </cfRule>
    <cfRule type="expression" dxfId="3999" priority="403">
      <formula>AND(OR(L41=$M$8,L41=$O$8),AND(NOT(ISBLANK($M$8)),NOT(ISBLANK(L41)),NOT(L41=0)))</formula>
    </cfRule>
    <cfRule type="expression" dxfId="3998" priority="404">
      <formula>AND(OR(L41=$M$7,L41=$O$7),AND(NOT(ISBLANK($M$7)),NOT(ISBLANK(L41)),NOT(L41=0)))</formula>
    </cfRule>
    <cfRule type="expression" dxfId="3997" priority="405">
      <formula>AND(OR(L41=$M$6,L41=$O$6),AND(NOT(ISBLANK($M$6)),NOT(ISBLANK(L41)),NOT(L41=0)))</formula>
    </cfRule>
    <cfRule type="expression" dxfId="3996" priority="406">
      <formula>AND(OR(L41=$M$5,L41=$O$5),AND(NOT(ISBLANK($M$5)),NOT(ISBLANK(L41)),NOT(L41=0)))</formula>
    </cfRule>
    <cfRule type="expression" dxfId="3995" priority="407">
      <formula>AND(OR(L41=$M$4,L41=$O$4),AND(NOT(ISBLANK($M$4)),NOT(ISBLANK(L41)),NOT(L41=0)))</formula>
    </cfRule>
    <cfRule type="cellIs" dxfId="3994" priority="408" operator="equal">
      <formula>0</formula>
    </cfRule>
  </conditionalFormatting>
  <conditionalFormatting sqref="U41:V41">
    <cfRule type="expression" dxfId="3993" priority="393">
      <formula>AND(OR(U41=$M$10,U41=$O$10),AND(NOT(ISBLANK($M$10)),NOT(ISBLANK(U41)),NOT(U41=0)))</formula>
    </cfRule>
    <cfRule type="expression" dxfId="3992" priority="394">
      <formula>AND(OR(U41=$M$9,U41=$O$9),AND(NOT(ISBLANK($M$9)),NOT(ISBLANK(U41)),NOT(U41=0)))</formula>
    </cfRule>
    <cfRule type="expression" dxfId="3991" priority="395">
      <formula>AND(OR(U41=$M$8,U41=$O$8),AND(NOT(ISBLANK($M$8)),NOT(ISBLANK(U41)),NOT(U41=0)))</formula>
    </cfRule>
    <cfRule type="expression" dxfId="3990" priority="396">
      <formula>AND(OR(U41=$M$7,U41=$O$7),AND(NOT(ISBLANK($M$7)),NOT(ISBLANK(U41)),NOT(U41=0)))</formula>
    </cfRule>
    <cfRule type="expression" dxfId="3989" priority="397">
      <formula>AND(OR(U41=$M$6,U41=$O$6),AND(NOT(ISBLANK($M$6)),NOT(ISBLANK(U41)),NOT(U41=0)))</formula>
    </cfRule>
    <cfRule type="expression" dxfId="3988" priority="398">
      <formula>AND(OR(U41=$M$5,U41=$O$5),AND(NOT(ISBLANK($M$5)),NOT(ISBLANK(U41)),NOT(U41=0)))</formula>
    </cfRule>
    <cfRule type="expression" dxfId="3987" priority="399">
      <formula>AND(OR(U41=$M$4,U41=$O$4),AND(NOT(ISBLANK($M$4)),NOT(ISBLANK(U41)),NOT(U41=0)))</formula>
    </cfRule>
    <cfRule type="cellIs" dxfId="3986" priority="400" operator="equal">
      <formula>0</formula>
    </cfRule>
  </conditionalFormatting>
  <conditionalFormatting sqref="J32:J44">
    <cfRule type="expression" dxfId="3985" priority="385">
      <formula>AND(OR(J32=$M$10,J32=$O$10),AND(NOT(ISBLANK($M$10)),NOT(ISBLANK(J32)),NOT(J32=0)))</formula>
    </cfRule>
    <cfRule type="expression" dxfId="3984" priority="386">
      <formula>AND(OR(J32=$M$9,J32=$O$9),AND(NOT(ISBLANK($M$9)),NOT(ISBLANK(J32)),NOT(J32=0)))</formula>
    </cfRule>
    <cfRule type="expression" dxfId="3983" priority="387">
      <formula>AND(OR(J32=$M$8,J32=$O$8),AND(NOT(ISBLANK($M$8)),NOT(ISBLANK(J32)),NOT(J32=0)))</formula>
    </cfRule>
    <cfRule type="expression" dxfId="3982" priority="388">
      <formula>AND(OR(J32=$M$7,J32=$O$7),AND(NOT(ISBLANK($M$7)),NOT(ISBLANK(J32)),NOT(J32=0)))</formula>
    </cfRule>
    <cfRule type="expression" dxfId="3981" priority="389">
      <formula>AND(OR(J32=$M$6,J32=$O$6),AND(NOT(ISBLANK($M$6)),NOT(ISBLANK(J32)),NOT(J32=0)))</formula>
    </cfRule>
    <cfRule type="expression" dxfId="3980" priority="390">
      <formula>AND(OR(J32=$M$5,J32=$O$5),AND(NOT(ISBLANK($M$5)),NOT(ISBLANK(J32)),NOT(J32=0)))</formula>
    </cfRule>
    <cfRule type="expression" dxfId="3979" priority="391">
      <formula>AND(OR(J32=$M$4,J32=$O$4),AND(NOT(ISBLANK($M$4)),NOT(ISBLANK(J32)),NOT(J32=0)))</formula>
    </cfRule>
    <cfRule type="cellIs" dxfId="3978" priority="392" operator="equal">
      <formula>0</formula>
    </cfRule>
  </conditionalFormatting>
  <conditionalFormatting sqref="T40">
    <cfRule type="expression" dxfId="3977" priority="377">
      <formula>AND(OR(T40=$M$10,T40=$O$10),AND(NOT(ISBLANK($M$10)),NOT(ISBLANK(T40)),NOT(T40=0)))</formula>
    </cfRule>
    <cfRule type="expression" dxfId="3976" priority="378">
      <formula>AND(OR(T40=$M$9,T40=$O$9),AND(NOT(ISBLANK($M$9)),NOT(ISBLANK(T40)),NOT(T40=0)))</formula>
    </cfRule>
    <cfRule type="expression" dxfId="3975" priority="379">
      <formula>AND(OR(T40=$M$8,T40=$O$8),AND(NOT(ISBLANK($M$8)),NOT(ISBLANK(T40)),NOT(T40=0)))</formula>
    </cfRule>
    <cfRule type="expression" dxfId="3974" priority="380">
      <formula>AND(OR(T40=$M$7,T40=$O$7),AND(NOT(ISBLANK($M$7)),NOT(ISBLANK(T40)),NOT(T40=0)))</formula>
    </cfRule>
    <cfRule type="expression" dxfId="3973" priority="381">
      <formula>AND(OR(T40=$M$6,T40=$O$6),AND(NOT(ISBLANK($M$6)),NOT(ISBLANK(T40)),NOT(T40=0)))</formula>
    </cfRule>
    <cfRule type="expression" dxfId="3972" priority="382">
      <formula>AND(OR(T40=$M$5,T40=$O$5),AND(NOT(ISBLANK($M$5)),NOT(ISBLANK(T40)),NOT(T40=0)))</formula>
    </cfRule>
    <cfRule type="expression" dxfId="3971" priority="383">
      <formula>AND(OR(T40=$M$4,T40=$O$4),AND(NOT(ISBLANK($M$4)),NOT(ISBLANK(T40)),NOT(T40=0)))</formula>
    </cfRule>
    <cfRule type="cellIs" dxfId="3970" priority="384" operator="equal">
      <formula>0</formula>
    </cfRule>
  </conditionalFormatting>
  <conditionalFormatting sqref="T41:T42">
    <cfRule type="expression" dxfId="3969" priority="369">
      <formula>AND(OR(T41=$M$10,T41=$O$10),AND(NOT(ISBLANK($M$10)),NOT(ISBLANK(T41)),NOT(T41=0)))</formula>
    </cfRule>
    <cfRule type="expression" dxfId="3968" priority="370">
      <formula>AND(OR(T41=$M$9,T41=$O$9),AND(NOT(ISBLANK($M$9)),NOT(ISBLANK(T41)),NOT(T41=0)))</formula>
    </cfRule>
    <cfRule type="expression" dxfId="3967" priority="371">
      <formula>AND(OR(T41=$M$8,T41=$O$8),AND(NOT(ISBLANK($M$8)),NOT(ISBLANK(T41)),NOT(T41=0)))</formula>
    </cfRule>
    <cfRule type="expression" dxfId="3966" priority="372">
      <formula>AND(OR(T41=$M$7,T41=$O$7),AND(NOT(ISBLANK($M$7)),NOT(ISBLANK(T41)),NOT(T41=0)))</formula>
    </cfRule>
    <cfRule type="expression" dxfId="3965" priority="373">
      <formula>AND(OR(T41=$M$6,T41=$O$6),AND(NOT(ISBLANK($M$6)),NOT(ISBLANK(T41)),NOT(T41=0)))</formula>
    </cfRule>
    <cfRule type="expression" dxfId="3964" priority="374">
      <formula>AND(OR(T41=$M$5,T41=$O$5),AND(NOT(ISBLANK($M$5)),NOT(ISBLANK(T41)),NOT(T41=0)))</formula>
    </cfRule>
    <cfRule type="expression" dxfId="3963" priority="375">
      <formula>AND(OR(T41=$M$4,T41=$O$4),AND(NOT(ISBLANK($M$4)),NOT(ISBLANK(T41)),NOT(T41=0)))</formula>
    </cfRule>
    <cfRule type="cellIs" dxfId="3962" priority="376" operator="equal">
      <formula>0</formula>
    </cfRule>
  </conditionalFormatting>
  <conditionalFormatting sqref="C44:H44 K44:P44 U44:X44 R44:S44">
    <cfRule type="expression" dxfId="3961" priority="361">
      <formula>AND(OR(C44=$M$10,C44=$O$10),AND(NOT(ISBLANK($M$10)),NOT(ISBLANK(C44)),NOT(C44=0)))</formula>
    </cfRule>
    <cfRule type="expression" dxfId="3960" priority="362">
      <formula>AND(OR(C44=$M$9,C44=$O$9),AND(NOT(ISBLANK($M$9)),NOT(ISBLANK(C44)),NOT(C44=0)))</formula>
    </cfRule>
    <cfRule type="expression" dxfId="3959" priority="363">
      <formula>AND(OR(C44=$M$8,C44=$O$8),AND(NOT(ISBLANK($M$8)),NOT(ISBLANK(C44)),NOT(C44=0)))</formula>
    </cfRule>
    <cfRule type="expression" dxfId="3958" priority="364">
      <formula>AND(OR(C44=$M$7,C44=$O$7),AND(NOT(ISBLANK($M$7)),NOT(ISBLANK(C44)),NOT(C44=0)))</formula>
    </cfRule>
    <cfRule type="expression" dxfId="3957" priority="365">
      <formula>AND(OR(C44=$M$6,C44=$O$6),AND(NOT(ISBLANK($M$6)),NOT(ISBLANK(C44)),NOT(C44=0)))</formula>
    </cfRule>
    <cfRule type="expression" dxfId="3956" priority="366">
      <formula>AND(OR(C44=$M$5,C44=$O$5),AND(NOT(ISBLANK($M$5)),NOT(ISBLANK(C44)),NOT(C44=0)))</formula>
    </cfRule>
    <cfRule type="expression" dxfId="3955" priority="367">
      <formula>AND(OR(C44=$M$4,C44=$O$4),AND(NOT(ISBLANK($M$4)),NOT(ISBLANK(C44)),NOT(C44=0)))</formula>
    </cfRule>
    <cfRule type="cellIs" dxfId="3954" priority="368" operator="equal">
      <formula>0</formula>
    </cfRule>
  </conditionalFormatting>
  <conditionalFormatting sqref="T43">
    <cfRule type="expression" dxfId="3953" priority="353">
      <formula>AND(OR(T43=$M$10,T43=$O$10),AND(NOT(ISBLANK($M$10)),NOT(ISBLANK(T43)),NOT(T43=0)))</formula>
    </cfRule>
    <cfRule type="expression" dxfId="3952" priority="354">
      <formula>AND(OR(T43=$M$9,T43=$O$9),AND(NOT(ISBLANK($M$9)),NOT(ISBLANK(T43)),NOT(T43=0)))</formula>
    </cfRule>
    <cfRule type="expression" dxfId="3951" priority="355">
      <formula>AND(OR(T43=$M$8,T43=$O$8),AND(NOT(ISBLANK($M$8)),NOT(ISBLANK(T43)),NOT(T43=0)))</formula>
    </cfRule>
    <cfRule type="expression" dxfId="3950" priority="356">
      <formula>AND(OR(T43=$M$7,T43=$O$7),AND(NOT(ISBLANK($M$7)),NOT(ISBLANK(T43)),NOT(T43=0)))</formula>
    </cfRule>
    <cfRule type="expression" dxfId="3949" priority="357">
      <formula>AND(OR(T43=$M$6,T43=$O$6),AND(NOT(ISBLANK($M$6)),NOT(ISBLANK(T43)),NOT(T43=0)))</formula>
    </cfRule>
    <cfRule type="expression" dxfId="3948" priority="358">
      <formula>AND(OR(T43=$M$5,T43=$O$5),AND(NOT(ISBLANK($M$5)),NOT(ISBLANK(T43)),NOT(T43=0)))</formula>
    </cfRule>
    <cfRule type="expression" dxfId="3947" priority="359">
      <formula>AND(OR(T43=$M$4,T43=$O$4),AND(NOT(ISBLANK($M$4)),NOT(ISBLANK(T43)),NOT(T43=0)))</formula>
    </cfRule>
    <cfRule type="cellIs" dxfId="3946" priority="360" operator="equal">
      <formula>0</formula>
    </cfRule>
  </conditionalFormatting>
  <conditionalFormatting sqref="W41">
    <cfRule type="expression" dxfId="3945" priority="345">
      <formula>AND(OR(W41=$M$10,W41=$O$10),AND(NOT(ISBLANK($M$10)),NOT(ISBLANK(W41)),NOT(W41=0)))</formula>
    </cfRule>
    <cfRule type="expression" dxfId="3944" priority="346">
      <formula>AND(OR(W41=$M$9,W41=$O$9),AND(NOT(ISBLANK($M$9)),NOT(ISBLANK(W41)),NOT(W41=0)))</formula>
    </cfRule>
    <cfRule type="expression" dxfId="3943" priority="347">
      <formula>AND(OR(W41=$M$8,W41=$O$8),AND(NOT(ISBLANK($M$8)),NOT(ISBLANK(W41)),NOT(W41=0)))</formula>
    </cfRule>
    <cfRule type="expression" dxfId="3942" priority="348">
      <formula>AND(OR(W41=$M$7,W41=$O$7),AND(NOT(ISBLANK($M$7)),NOT(ISBLANK(W41)),NOT(W41=0)))</formula>
    </cfRule>
    <cfRule type="expression" dxfId="3941" priority="349">
      <formula>AND(OR(W41=$M$6,W41=$O$6),AND(NOT(ISBLANK($M$6)),NOT(ISBLANK(W41)),NOT(W41=0)))</formula>
    </cfRule>
    <cfRule type="expression" dxfId="3940" priority="350">
      <formula>AND(OR(W41=$M$5,W41=$O$5),AND(NOT(ISBLANK($M$5)),NOT(ISBLANK(W41)),NOT(W41=0)))</formula>
    </cfRule>
    <cfRule type="expression" dxfId="3939" priority="351">
      <formula>AND(OR(W41=$M$4,W41=$O$4),AND(NOT(ISBLANK($M$4)),NOT(ISBLANK(W41)),NOT(W41=0)))</formula>
    </cfRule>
    <cfRule type="cellIs" dxfId="3938" priority="352" operator="equal">
      <formula>0</formula>
    </cfRule>
  </conditionalFormatting>
  <conditionalFormatting sqref="D45">
    <cfRule type="expression" dxfId="3937" priority="337">
      <formula>AND(OR(D45=$M$10,D45=$O$10),AND(NOT(ISBLANK($M$10)),NOT(ISBLANK(D45)),NOT(D45=0)))</formula>
    </cfRule>
    <cfRule type="expression" dxfId="3936" priority="338">
      <formula>AND(OR(D45=$M$9,D45=$O$9),AND(NOT(ISBLANK($M$9)),NOT(ISBLANK(D45)),NOT(D45=0)))</formula>
    </cfRule>
    <cfRule type="expression" dxfId="3935" priority="339">
      <formula>AND(OR(D45=$M$8,D45=$O$8),AND(NOT(ISBLANK($M$8)),NOT(ISBLANK(D45)),NOT(D45=0)))</formula>
    </cfRule>
    <cfRule type="expression" dxfId="3934" priority="340">
      <formula>AND(OR(D45=$M$7,D45=$O$7),AND(NOT(ISBLANK($M$7)),NOT(ISBLANK(D45)),NOT(D45=0)))</formula>
    </cfRule>
    <cfRule type="expression" dxfId="3933" priority="341">
      <formula>AND(OR(D45=$M$6,D45=$O$6),AND(NOT(ISBLANK($M$6)),NOT(ISBLANK(D45)),NOT(D45=0)))</formula>
    </cfRule>
    <cfRule type="expression" dxfId="3932" priority="342">
      <formula>AND(OR(D45=$M$5,D45=$O$5),AND(NOT(ISBLANK($M$5)),NOT(ISBLANK(D45)),NOT(D45=0)))</formula>
    </cfRule>
    <cfRule type="expression" dxfId="3931" priority="343">
      <formula>AND(OR(D45=$M$4,D45=$O$4),AND(NOT(ISBLANK($M$4)),NOT(ISBLANK(D45)),NOT(D45=0)))</formula>
    </cfRule>
    <cfRule type="cellIs" dxfId="3930" priority="344" operator="equal">
      <formula>0</formula>
    </cfRule>
  </conditionalFormatting>
  <conditionalFormatting sqref="L45">
    <cfRule type="expression" dxfId="3929" priority="329">
      <formula>AND(OR(L45=$M$10,L45=$O$10),AND(NOT(ISBLANK($M$10)),NOT(ISBLANK(L45)),NOT(L45=0)))</formula>
    </cfRule>
    <cfRule type="expression" dxfId="3928" priority="330">
      <formula>AND(OR(L45=$M$9,L45=$O$9),AND(NOT(ISBLANK($M$9)),NOT(ISBLANK(L45)),NOT(L45=0)))</formula>
    </cfRule>
    <cfRule type="expression" dxfId="3927" priority="331">
      <formula>AND(OR(L45=$M$8,L45=$O$8),AND(NOT(ISBLANK($M$8)),NOT(ISBLANK(L45)),NOT(L45=0)))</formula>
    </cfRule>
    <cfRule type="expression" dxfId="3926" priority="332">
      <formula>AND(OR(L45=$M$7,L45=$O$7),AND(NOT(ISBLANK($M$7)),NOT(ISBLANK(L45)),NOT(L45=0)))</formula>
    </cfRule>
    <cfRule type="expression" dxfId="3925" priority="333">
      <formula>AND(OR(L45=$M$6,L45=$O$6),AND(NOT(ISBLANK($M$6)),NOT(ISBLANK(L45)),NOT(L45=0)))</formula>
    </cfRule>
    <cfRule type="expression" dxfId="3924" priority="334">
      <formula>AND(OR(L45=$M$5,L45=$O$5),AND(NOT(ISBLANK($M$5)),NOT(ISBLANK(L45)),NOT(L45=0)))</formula>
    </cfRule>
    <cfRule type="expression" dxfId="3923" priority="335">
      <formula>AND(OR(L45=$M$4,L45=$O$4),AND(NOT(ISBLANK($M$4)),NOT(ISBLANK(L45)),NOT(L45=0)))</formula>
    </cfRule>
    <cfRule type="cellIs" dxfId="3922" priority="336" operator="equal">
      <formula>0</formula>
    </cfRule>
  </conditionalFormatting>
  <conditionalFormatting sqref="T45">
    <cfRule type="expression" dxfId="3921" priority="321">
      <formula>AND(OR(T45=$M$10,T45=$O$10),AND(NOT(ISBLANK($M$10)),NOT(ISBLANK(T45)),NOT(T45=0)))</formula>
    </cfRule>
    <cfRule type="expression" dxfId="3920" priority="322">
      <formula>AND(OR(T45=$M$9,T45=$O$9),AND(NOT(ISBLANK($M$9)),NOT(ISBLANK(T45)),NOT(T45=0)))</formula>
    </cfRule>
    <cfRule type="expression" dxfId="3919" priority="323">
      <formula>AND(OR(T45=$M$8,T45=$O$8),AND(NOT(ISBLANK($M$8)),NOT(ISBLANK(T45)),NOT(T45=0)))</formula>
    </cfRule>
    <cfRule type="expression" dxfId="3918" priority="324">
      <formula>AND(OR(T45=$M$7,T45=$O$7),AND(NOT(ISBLANK($M$7)),NOT(ISBLANK(T45)),NOT(T45=0)))</formula>
    </cfRule>
    <cfRule type="expression" dxfId="3917" priority="325">
      <formula>AND(OR(T45=$M$6,T45=$O$6),AND(NOT(ISBLANK($M$6)),NOT(ISBLANK(T45)),NOT(T45=0)))</formula>
    </cfRule>
    <cfRule type="expression" dxfId="3916" priority="326">
      <formula>AND(OR(T45=$M$5,T45=$O$5),AND(NOT(ISBLANK($M$5)),NOT(ISBLANK(T45)),NOT(T45=0)))</formula>
    </cfRule>
    <cfRule type="expression" dxfId="3915" priority="327">
      <formula>AND(OR(T45=$M$4,T45=$O$4),AND(NOT(ISBLANK($M$4)),NOT(ISBLANK(T45)),NOT(T45=0)))</formula>
    </cfRule>
    <cfRule type="cellIs" dxfId="3914" priority="328" operator="equal">
      <formula>0</formula>
    </cfRule>
  </conditionalFormatting>
  <conditionalFormatting sqref="W40">
    <cfRule type="expression" dxfId="3913" priority="313">
      <formula>AND(OR(W40=$M$10,W40=$O$10),AND(NOT(ISBLANK($M$10)),NOT(ISBLANK(W40)),NOT(W40=0)))</formula>
    </cfRule>
    <cfRule type="expression" dxfId="3912" priority="314">
      <formula>AND(OR(W40=$M$9,W40=$O$9),AND(NOT(ISBLANK($M$9)),NOT(ISBLANK(W40)),NOT(W40=0)))</formula>
    </cfRule>
    <cfRule type="expression" dxfId="3911" priority="315">
      <formula>AND(OR(W40=$M$8,W40=$O$8),AND(NOT(ISBLANK($M$8)),NOT(ISBLANK(W40)),NOT(W40=0)))</formula>
    </cfRule>
    <cfRule type="expression" dxfId="3910" priority="316">
      <formula>AND(OR(W40=$M$7,W40=$O$7),AND(NOT(ISBLANK($M$7)),NOT(ISBLANK(W40)),NOT(W40=0)))</formula>
    </cfRule>
    <cfRule type="expression" dxfId="3909" priority="317">
      <formula>AND(OR(W40=$M$6,W40=$O$6),AND(NOT(ISBLANK($M$6)),NOT(ISBLANK(W40)),NOT(W40=0)))</formula>
    </cfRule>
    <cfRule type="expression" dxfId="3908" priority="318">
      <formula>AND(OR(W40=$M$5,W40=$O$5),AND(NOT(ISBLANK($M$5)),NOT(ISBLANK(W40)),NOT(W40=0)))</formula>
    </cfRule>
    <cfRule type="expression" dxfId="3907" priority="319">
      <formula>AND(OR(W40=$M$4,W40=$O$4),AND(NOT(ISBLANK($M$4)),NOT(ISBLANK(W40)),NOT(W40=0)))</formula>
    </cfRule>
    <cfRule type="cellIs" dxfId="3906" priority="320" operator="equal">
      <formula>0</formula>
    </cfRule>
  </conditionalFormatting>
  <conditionalFormatting sqref="C36:I36 C43:H43 C32 E32:I32 P32:Q32 C33:I34 C35 D37:I37 D39:I40 U40:V40 P35:Q35 P38:Q38 P41:Q41 K39:Q40 K32 K33:Q34 K43:P43 K36:Q37 R32:S43 U42:V43 X32:Y40 X41:X43 Y41:Y44 Q42:Q44 K42 M42:P42 C37:C42 E42:H42">
    <cfRule type="expression" dxfId="3905" priority="305">
      <formula>AND(OR(C32=$M$10,C32=$O$10),AND(NOT(ISBLANK($M$10)),NOT(ISBLANK(C32)),NOT(C32=0)))</formula>
    </cfRule>
    <cfRule type="expression" dxfId="3904" priority="306">
      <formula>AND(OR(C32=$M$9,C32=$O$9),AND(NOT(ISBLANK($M$9)),NOT(ISBLANK(C32)),NOT(C32=0)))</formula>
    </cfRule>
    <cfRule type="expression" dxfId="3903" priority="307">
      <formula>AND(OR(C32=$M$8,C32=$O$8),AND(NOT(ISBLANK($M$8)),NOT(ISBLANK(C32)),NOT(C32=0)))</formula>
    </cfRule>
    <cfRule type="expression" dxfId="3902" priority="308">
      <formula>AND(OR(C32=$M$7,C32=$O$7),AND(NOT(ISBLANK($M$7)),NOT(ISBLANK(C32)),NOT(C32=0)))</formula>
    </cfRule>
    <cfRule type="expression" dxfId="3901" priority="309">
      <formula>AND(OR(C32=$M$6,C32=$O$6),AND(NOT(ISBLANK($M$6)),NOT(ISBLANK(C32)),NOT(C32=0)))</formula>
    </cfRule>
    <cfRule type="expression" dxfId="3900" priority="310">
      <formula>AND(OR(C32=$M$5,C32=$O$5),AND(NOT(ISBLANK($M$5)),NOT(ISBLANK(C32)),NOT(C32=0)))</formula>
    </cfRule>
    <cfRule type="expression" dxfId="3899" priority="311">
      <formula>AND(OR(C32=$M$4,C32=$O$4),AND(NOT(ISBLANK($M$4)),NOT(ISBLANK(C32)),NOT(C32=0)))</formula>
    </cfRule>
    <cfRule type="cellIs" dxfId="3898" priority="312" operator="equal">
      <formula>0</formula>
    </cfRule>
  </conditionalFormatting>
  <conditionalFormatting sqref="D32">
    <cfRule type="expression" dxfId="3897" priority="297">
      <formula>AND(OR(D32=$M$10,D32=$O$10),AND(NOT(ISBLANK($M$10)),NOT(ISBLANK(D32)),NOT(D32=0)))</formula>
    </cfRule>
    <cfRule type="expression" dxfId="3896" priority="298">
      <formula>AND(OR(D32=$M$9,D32=$O$9),AND(NOT(ISBLANK($M$9)),NOT(ISBLANK(D32)),NOT(D32=0)))</formula>
    </cfRule>
    <cfRule type="expression" dxfId="3895" priority="299">
      <formula>AND(OR(D32=$M$8,D32=$O$8),AND(NOT(ISBLANK($M$8)),NOT(ISBLANK(D32)),NOT(D32=0)))</formula>
    </cfRule>
    <cfRule type="expression" dxfId="3894" priority="300">
      <formula>AND(OR(D32=$M$7,D32=$O$7),AND(NOT(ISBLANK($M$7)),NOT(ISBLANK(D32)),NOT(D32=0)))</formula>
    </cfRule>
    <cfRule type="expression" dxfId="3893" priority="301">
      <formula>AND(OR(D32=$M$6,D32=$O$6),AND(NOT(ISBLANK($M$6)),NOT(ISBLANK(D32)),NOT(D32=0)))</formula>
    </cfRule>
    <cfRule type="expression" dxfId="3892" priority="302">
      <formula>AND(OR(D32=$M$5,D32=$O$5),AND(NOT(ISBLANK($M$5)),NOT(ISBLANK(D32)),NOT(D32=0)))</formula>
    </cfRule>
    <cfRule type="expression" dxfId="3891" priority="303">
      <formula>AND(OR(D32=$M$4,D32=$O$4),AND(NOT(ISBLANK($M$4)),NOT(ISBLANK(D32)),NOT(D32=0)))</formula>
    </cfRule>
    <cfRule type="cellIs" dxfId="3890" priority="304" operator="equal">
      <formula>0</formula>
    </cfRule>
  </conditionalFormatting>
  <conditionalFormatting sqref="M32:O32">
    <cfRule type="expression" dxfId="3889" priority="289">
      <formula>AND(OR(M32=$M$10,M32=$O$10),AND(NOT(ISBLANK($M$10)),NOT(ISBLANK(M32)),NOT(M32=0)))</formula>
    </cfRule>
    <cfRule type="expression" dxfId="3888" priority="290">
      <formula>AND(OR(M32=$M$9,M32=$O$9),AND(NOT(ISBLANK($M$9)),NOT(ISBLANK(M32)),NOT(M32=0)))</formula>
    </cfRule>
    <cfRule type="expression" dxfId="3887" priority="291">
      <formula>AND(OR(M32=$M$8,M32=$O$8),AND(NOT(ISBLANK($M$8)),NOT(ISBLANK(M32)),NOT(M32=0)))</formula>
    </cfRule>
    <cfRule type="expression" dxfId="3886" priority="292">
      <formula>AND(OR(M32=$M$7,M32=$O$7),AND(NOT(ISBLANK($M$7)),NOT(ISBLANK(M32)),NOT(M32=0)))</formula>
    </cfRule>
    <cfRule type="expression" dxfId="3885" priority="293">
      <formula>AND(OR(M32=$M$6,M32=$O$6),AND(NOT(ISBLANK($M$6)),NOT(ISBLANK(M32)),NOT(M32=0)))</formula>
    </cfRule>
    <cfRule type="expression" dxfId="3884" priority="294">
      <formula>AND(OR(M32=$M$5,M32=$O$5),AND(NOT(ISBLANK($M$5)),NOT(ISBLANK(M32)),NOT(M32=0)))</formula>
    </cfRule>
    <cfRule type="expression" dxfId="3883" priority="295">
      <formula>AND(OR(M32=$M$4,M32=$O$4),AND(NOT(ISBLANK($M$4)),NOT(ISBLANK(M32)),NOT(M32=0)))</formula>
    </cfRule>
    <cfRule type="cellIs" dxfId="3882" priority="296" operator="equal">
      <formula>0</formula>
    </cfRule>
  </conditionalFormatting>
  <conditionalFormatting sqref="L32">
    <cfRule type="expression" dxfId="3881" priority="281">
      <formula>AND(OR(L32=$M$10,L32=$O$10),AND(NOT(ISBLANK($M$10)),NOT(ISBLANK(L32)),NOT(L32=0)))</formula>
    </cfRule>
    <cfRule type="expression" dxfId="3880" priority="282">
      <formula>AND(OR(L32=$M$9,L32=$O$9),AND(NOT(ISBLANK($M$9)),NOT(ISBLANK(L32)),NOT(L32=0)))</formula>
    </cfRule>
    <cfRule type="expression" dxfId="3879" priority="283">
      <formula>AND(OR(L32=$M$8,L32=$O$8),AND(NOT(ISBLANK($M$8)),NOT(ISBLANK(L32)),NOT(L32=0)))</formula>
    </cfRule>
    <cfRule type="expression" dxfId="3878" priority="284">
      <formula>AND(OR(L32=$M$7,L32=$O$7),AND(NOT(ISBLANK($M$7)),NOT(ISBLANK(L32)),NOT(L32=0)))</formula>
    </cfRule>
    <cfRule type="expression" dxfId="3877" priority="285">
      <formula>AND(OR(L32=$M$6,L32=$O$6),AND(NOT(ISBLANK($M$6)),NOT(ISBLANK(L32)),NOT(L32=0)))</formula>
    </cfRule>
    <cfRule type="expression" dxfId="3876" priority="286">
      <formula>AND(OR(L32=$M$5,L32=$O$5),AND(NOT(ISBLANK($M$5)),NOT(ISBLANK(L32)),NOT(L32=0)))</formula>
    </cfRule>
    <cfRule type="expression" dxfId="3875" priority="287">
      <formula>AND(OR(L32=$M$4,L32=$O$4),AND(NOT(ISBLANK($M$4)),NOT(ISBLANK(L32)),NOT(L32=0)))</formula>
    </cfRule>
    <cfRule type="cellIs" dxfId="3874" priority="288" operator="equal">
      <formula>0</formula>
    </cfRule>
  </conditionalFormatting>
  <conditionalFormatting sqref="E35:I35 K35">
    <cfRule type="expression" dxfId="3873" priority="273">
      <formula>AND(OR(E35=$M$10,E35=$O$10),AND(NOT(ISBLANK($M$10)),NOT(ISBLANK(E35)),NOT(E35=0)))</formula>
    </cfRule>
    <cfRule type="expression" dxfId="3872" priority="274">
      <formula>AND(OR(E35=$M$9,E35=$O$9),AND(NOT(ISBLANK($M$9)),NOT(ISBLANK(E35)),NOT(E35=0)))</formula>
    </cfRule>
    <cfRule type="expression" dxfId="3871" priority="275">
      <formula>AND(OR(E35=$M$8,E35=$O$8),AND(NOT(ISBLANK($M$8)),NOT(ISBLANK(E35)),NOT(E35=0)))</formula>
    </cfRule>
    <cfRule type="expression" dxfId="3870" priority="276">
      <formula>AND(OR(E35=$M$7,E35=$O$7),AND(NOT(ISBLANK($M$7)),NOT(ISBLANK(E35)),NOT(E35=0)))</formula>
    </cfRule>
    <cfRule type="expression" dxfId="3869" priority="277">
      <formula>AND(OR(E35=$M$6,E35=$O$6),AND(NOT(ISBLANK($M$6)),NOT(ISBLANK(E35)),NOT(E35=0)))</formula>
    </cfRule>
    <cfRule type="expression" dxfId="3868" priority="278">
      <formula>AND(OR(E35=$M$5,E35=$O$5),AND(NOT(ISBLANK($M$5)),NOT(ISBLANK(E35)),NOT(E35=0)))</formula>
    </cfRule>
    <cfRule type="expression" dxfId="3867" priority="279">
      <formula>AND(OR(E35=$M$4,E35=$O$4),AND(NOT(ISBLANK($M$4)),NOT(ISBLANK(E35)),NOT(E35=0)))</formula>
    </cfRule>
    <cfRule type="cellIs" dxfId="3866" priority="280" operator="equal">
      <formula>0</formula>
    </cfRule>
  </conditionalFormatting>
  <conditionalFormatting sqref="D35">
    <cfRule type="expression" dxfId="3865" priority="265">
      <formula>AND(OR(D35=$M$10,D35=$O$10),AND(NOT(ISBLANK($M$10)),NOT(ISBLANK(D35)),NOT(D35=0)))</formula>
    </cfRule>
    <cfRule type="expression" dxfId="3864" priority="266">
      <formula>AND(OR(D35=$M$9,D35=$O$9),AND(NOT(ISBLANK($M$9)),NOT(ISBLANK(D35)),NOT(D35=0)))</formula>
    </cfRule>
    <cfRule type="expression" dxfId="3863" priority="267">
      <formula>AND(OR(D35=$M$8,D35=$O$8),AND(NOT(ISBLANK($M$8)),NOT(ISBLANK(D35)),NOT(D35=0)))</formula>
    </cfRule>
    <cfRule type="expression" dxfId="3862" priority="268">
      <formula>AND(OR(D35=$M$7,D35=$O$7),AND(NOT(ISBLANK($M$7)),NOT(ISBLANK(D35)),NOT(D35=0)))</formula>
    </cfRule>
    <cfRule type="expression" dxfId="3861" priority="269">
      <formula>AND(OR(D35=$M$6,D35=$O$6),AND(NOT(ISBLANK($M$6)),NOT(ISBLANK(D35)),NOT(D35=0)))</formula>
    </cfRule>
    <cfRule type="expression" dxfId="3860" priority="270">
      <formula>AND(OR(D35=$M$5,D35=$O$5),AND(NOT(ISBLANK($M$5)),NOT(ISBLANK(D35)),NOT(D35=0)))</formula>
    </cfRule>
    <cfRule type="expression" dxfId="3859" priority="271">
      <formula>AND(OR(D35=$M$4,D35=$O$4),AND(NOT(ISBLANK($M$4)),NOT(ISBLANK(D35)),NOT(D35=0)))</formula>
    </cfRule>
    <cfRule type="cellIs" dxfId="3858" priority="272" operator="equal">
      <formula>0</formula>
    </cfRule>
  </conditionalFormatting>
  <conditionalFormatting sqref="M35:O35">
    <cfRule type="expression" dxfId="3857" priority="257">
      <formula>AND(OR(M35=$M$10,M35=$O$10),AND(NOT(ISBLANK($M$10)),NOT(ISBLANK(M35)),NOT(M35=0)))</formula>
    </cfRule>
    <cfRule type="expression" dxfId="3856" priority="258">
      <formula>AND(OR(M35=$M$9,M35=$O$9),AND(NOT(ISBLANK($M$9)),NOT(ISBLANK(M35)),NOT(M35=0)))</formula>
    </cfRule>
    <cfRule type="expression" dxfId="3855" priority="259">
      <formula>AND(OR(M35=$M$8,M35=$O$8),AND(NOT(ISBLANK($M$8)),NOT(ISBLANK(M35)),NOT(M35=0)))</formula>
    </cfRule>
    <cfRule type="expression" dxfId="3854" priority="260">
      <formula>AND(OR(M35=$M$7,M35=$O$7),AND(NOT(ISBLANK($M$7)),NOT(ISBLANK(M35)),NOT(M35=0)))</formula>
    </cfRule>
    <cfRule type="expression" dxfId="3853" priority="261">
      <formula>AND(OR(M35=$M$6,M35=$O$6),AND(NOT(ISBLANK($M$6)),NOT(ISBLANK(M35)),NOT(M35=0)))</formula>
    </cfRule>
    <cfRule type="expression" dxfId="3852" priority="262">
      <formula>AND(OR(M35=$M$5,M35=$O$5),AND(NOT(ISBLANK($M$5)),NOT(ISBLANK(M35)),NOT(M35=0)))</formula>
    </cfRule>
    <cfRule type="expression" dxfId="3851" priority="263">
      <formula>AND(OR(M35=$M$4,M35=$O$4),AND(NOT(ISBLANK($M$4)),NOT(ISBLANK(M35)),NOT(M35=0)))</formula>
    </cfRule>
    <cfRule type="cellIs" dxfId="3850" priority="264" operator="equal">
      <formula>0</formula>
    </cfRule>
  </conditionalFormatting>
  <conditionalFormatting sqref="L35">
    <cfRule type="expression" dxfId="3849" priority="249">
      <formula>AND(OR(L35=$M$10,L35=$O$10),AND(NOT(ISBLANK($M$10)),NOT(ISBLANK(L35)),NOT(L35=0)))</formula>
    </cfRule>
    <cfRule type="expression" dxfId="3848" priority="250">
      <formula>AND(OR(L35=$M$9,L35=$O$9),AND(NOT(ISBLANK($M$9)),NOT(ISBLANK(L35)),NOT(L35=0)))</formula>
    </cfRule>
    <cfRule type="expression" dxfId="3847" priority="251">
      <formula>AND(OR(L35=$M$8,L35=$O$8),AND(NOT(ISBLANK($M$8)),NOT(ISBLANK(L35)),NOT(L35=0)))</formula>
    </cfRule>
    <cfRule type="expression" dxfId="3846" priority="252">
      <formula>AND(OR(L35=$M$7,L35=$O$7),AND(NOT(ISBLANK($M$7)),NOT(ISBLANK(L35)),NOT(L35=0)))</formula>
    </cfRule>
    <cfRule type="expression" dxfId="3845" priority="253">
      <formula>AND(OR(L35=$M$6,L35=$O$6),AND(NOT(ISBLANK($M$6)),NOT(ISBLANK(L35)),NOT(L35=0)))</formula>
    </cfRule>
    <cfRule type="expression" dxfId="3844" priority="254">
      <formula>AND(OR(L35=$M$5,L35=$O$5),AND(NOT(ISBLANK($M$5)),NOT(ISBLANK(L35)),NOT(L35=0)))</formula>
    </cfRule>
    <cfRule type="expression" dxfId="3843" priority="255">
      <formula>AND(OR(L35=$M$4,L35=$O$4),AND(NOT(ISBLANK($M$4)),NOT(ISBLANK(L35)),NOT(L35=0)))</formula>
    </cfRule>
    <cfRule type="cellIs" dxfId="3842" priority="256" operator="equal">
      <formula>0</formula>
    </cfRule>
  </conditionalFormatting>
  <conditionalFormatting sqref="E38:I38 K38">
    <cfRule type="expression" dxfId="3841" priority="241">
      <formula>AND(OR(E38=$M$10,E38=$O$10),AND(NOT(ISBLANK($M$10)),NOT(ISBLANK(E38)),NOT(E38=0)))</formula>
    </cfRule>
    <cfRule type="expression" dxfId="3840" priority="242">
      <formula>AND(OR(E38=$M$9,E38=$O$9),AND(NOT(ISBLANK($M$9)),NOT(ISBLANK(E38)),NOT(E38=0)))</formula>
    </cfRule>
    <cfRule type="expression" dxfId="3839" priority="243">
      <formula>AND(OR(E38=$M$8,E38=$O$8),AND(NOT(ISBLANK($M$8)),NOT(ISBLANK(E38)),NOT(E38=0)))</formula>
    </cfRule>
    <cfRule type="expression" dxfId="3838" priority="244">
      <formula>AND(OR(E38=$M$7,E38=$O$7),AND(NOT(ISBLANK($M$7)),NOT(ISBLANK(E38)),NOT(E38=0)))</formula>
    </cfRule>
    <cfRule type="expression" dxfId="3837" priority="245">
      <formula>AND(OR(E38=$M$6,E38=$O$6),AND(NOT(ISBLANK($M$6)),NOT(ISBLANK(E38)),NOT(E38=0)))</formula>
    </cfRule>
    <cfRule type="expression" dxfId="3836" priority="246">
      <formula>AND(OR(E38=$M$5,E38=$O$5),AND(NOT(ISBLANK($M$5)),NOT(ISBLANK(E38)),NOT(E38=0)))</formula>
    </cfRule>
    <cfRule type="expression" dxfId="3835" priority="247">
      <formula>AND(OR(E38=$M$4,E38=$O$4),AND(NOT(ISBLANK($M$4)),NOT(ISBLANK(E38)),NOT(E38=0)))</formula>
    </cfRule>
    <cfRule type="cellIs" dxfId="3834" priority="248" operator="equal">
      <formula>0</formula>
    </cfRule>
  </conditionalFormatting>
  <conditionalFormatting sqref="D38">
    <cfRule type="expression" dxfId="3833" priority="233">
      <formula>AND(OR(D38=$M$10,D38=$O$10),AND(NOT(ISBLANK($M$10)),NOT(ISBLANK(D38)),NOT(D38=0)))</formula>
    </cfRule>
    <cfRule type="expression" dxfId="3832" priority="234">
      <formula>AND(OR(D38=$M$9,D38=$O$9),AND(NOT(ISBLANK($M$9)),NOT(ISBLANK(D38)),NOT(D38=0)))</formula>
    </cfRule>
    <cfRule type="expression" dxfId="3831" priority="235">
      <formula>AND(OR(D38=$M$8,D38=$O$8),AND(NOT(ISBLANK($M$8)),NOT(ISBLANK(D38)),NOT(D38=0)))</formula>
    </cfRule>
    <cfRule type="expression" dxfId="3830" priority="236">
      <formula>AND(OR(D38=$M$7,D38=$O$7),AND(NOT(ISBLANK($M$7)),NOT(ISBLANK(D38)),NOT(D38=0)))</formula>
    </cfRule>
    <cfRule type="expression" dxfId="3829" priority="237">
      <formula>AND(OR(D38=$M$6,D38=$O$6),AND(NOT(ISBLANK($M$6)),NOT(ISBLANK(D38)),NOT(D38=0)))</formula>
    </cfRule>
    <cfRule type="expression" dxfId="3828" priority="238">
      <formula>AND(OR(D38=$M$5,D38=$O$5),AND(NOT(ISBLANK($M$5)),NOT(ISBLANK(D38)),NOT(D38=0)))</formula>
    </cfRule>
    <cfRule type="expression" dxfId="3827" priority="239">
      <formula>AND(OR(D38=$M$4,D38=$O$4),AND(NOT(ISBLANK($M$4)),NOT(ISBLANK(D38)),NOT(D38=0)))</formula>
    </cfRule>
    <cfRule type="cellIs" dxfId="3826" priority="240" operator="equal">
      <formula>0</formula>
    </cfRule>
  </conditionalFormatting>
  <conditionalFormatting sqref="M38:O38">
    <cfRule type="expression" dxfId="3825" priority="225">
      <formula>AND(OR(M38=$M$10,M38=$O$10),AND(NOT(ISBLANK($M$10)),NOT(ISBLANK(M38)),NOT(M38=0)))</formula>
    </cfRule>
    <cfRule type="expression" dxfId="3824" priority="226">
      <formula>AND(OR(M38=$M$9,M38=$O$9),AND(NOT(ISBLANK($M$9)),NOT(ISBLANK(M38)),NOT(M38=0)))</formula>
    </cfRule>
    <cfRule type="expression" dxfId="3823" priority="227">
      <formula>AND(OR(M38=$M$8,M38=$O$8),AND(NOT(ISBLANK($M$8)),NOT(ISBLANK(M38)),NOT(M38=0)))</formula>
    </cfRule>
    <cfRule type="expression" dxfId="3822" priority="228">
      <formula>AND(OR(M38=$M$7,M38=$O$7),AND(NOT(ISBLANK($M$7)),NOT(ISBLANK(M38)),NOT(M38=0)))</formula>
    </cfRule>
    <cfRule type="expression" dxfId="3821" priority="229">
      <formula>AND(OR(M38=$M$6,M38=$O$6),AND(NOT(ISBLANK($M$6)),NOT(ISBLANK(M38)),NOT(M38=0)))</formula>
    </cfRule>
    <cfRule type="expression" dxfId="3820" priority="230">
      <formula>AND(OR(M38=$M$5,M38=$O$5),AND(NOT(ISBLANK($M$5)),NOT(ISBLANK(M38)),NOT(M38=0)))</formula>
    </cfRule>
    <cfRule type="expression" dxfId="3819" priority="231">
      <formula>AND(OR(M38=$M$4,M38=$O$4),AND(NOT(ISBLANK($M$4)),NOT(ISBLANK(M38)),NOT(M38=0)))</formula>
    </cfRule>
    <cfRule type="cellIs" dxfId="3818" priority="232" operator="equal">
      <formula>0</formula>
    </cfRule>
  </conditionalFormatting>
  <conditionalFormatting sqref="L38">
    <cfRule type="expression" dxfId="3817" priority="217">
      <formula>AND(OR(L38=$M$10,L38=$O$10),AND(NOT(ISBLANK($M$10)),NOT(ISBLANK(L38)),NOT(L38=0)))</formula>
    </cfRule>
    <cfRule type="expression" dxfId="3816" priority="218">
      <formula>AND(OR(L38=$M$9,L38=$O$9),AND(NOT(ISBLANK($M$9)),NOT(ISBLANK(L38)),NOT(L38=0)))</formula>
    </cfRule>
    <cfRule type="expression" dxfId="3815" priority="219">
      <formula>AND(OR(L38=$M$8,L38=$O$8),AND(NOT(ISBLANK($M$8)),NOT(ISBLANK(L38)),NOT(L38=0)))</formula>
    </cfRule>
    <cfRule type="expression" dxfId="3814" priority="220">
      <formula>AND(OR(L38=$M$7,L38=$O$7),AND(NOT(ISBLANK($M$7)),NOT(ISBLANK(L38)),NOT(L38=0)))</formula>
    </cfRule>
    <cfRule type="expression" dxfId="3813" priority="221">
      <formula>AND(OR(L38=$M$6,L38=$O$6),AND(NOT(ISBLANK($M$6)),NOT(ISBLANK(L38)),NOT(L38=0)))</formula>
    </cfRule>
    <cfRule type="expression" dxfId="3812" priority="222">
      <formula>AND(OR(L38=$M$5,L38=$O$5),AND(NOT(ISBLANK($M$5)),NOT(ISBLANK(L38)),NOT(L38=0)))</formula>
    </cfRule>
    <cfRule type="expression" dxfId="3811" priority="223">
      <formula>AND(OR(L38=$M$4,L38=$O$4),AND(NOT(ISBLANK($M$4)),NOT(ISBLANK(L38)),NOT(L38=0)))</formula>
    </cfRule>
    <cfRule type="cellIs" dxfId="3810" priority="224" operator="equal">
      <formula>0</formula>
    </cfRule>
  </conditionalFormatting>
  <conditionalFormatting sqref="E41:I41 K41 I42:I44">
    <cfRule type="expression" dxfId="3809" priority="209">
      <formula>AND(OR(E41=$M$10,E41=$O$10),AND(NOT(ISBLANK($M$10)),NOT(ISBLANK(E41)),NOT(E41=0)))</formula>
    </cfRule>
    <cfRule type="expression" dxfId="3808" priority="210">
      <formula>AND(OR(E41=$M$9,E41=$O$9),AND(NOT(ISBLANK($M$9)),NOT(ISBLANK(E41)),NOT(E41=0)))</formula>
    </cfRule>
    <cfRule type="expression" dxfId="3807" priority="211">
      <formula>AND(OR(E41=$M$8,E41=$O$8),AND(NOT(ISBLANK($M$8)),NOT(ISBLANK(E41)),NOT(E41=0)))</formula>
    </cfRule>
    <cfRule type="expression" dxfId="3806" priority="212">
      <formula>AND(OR(E41=$M$7,E41=$O$7),AND(NOT(ISBLANK($M$7)),NOT(ISBLANK(E41)),NOT(E41=0)))</formula>
    </cfRule>
    <cfRule type="expression" dxfId="3805" priority="213">
      <formula>AND(OR(E41=$M$6,E41=$O$6),AND(NOT(ISBLANK($M$6)),NOT(ISBLANK(E41)),NOT(E41=0)))</formula>
    </cfRule>
    <cfRule type="expression" dxfId="3804" priority="214">
      <formula>AND(OR(E41=$M$5,E41=$O$5),AND(NOT(ISBLANK($M$5)),NOT(ISBLANK(E41)),NOT(E41=0)))</formula>
    </cfRule>
    <cfRule type="expression" dxfId="3803" priority="215">
      <formula>AND(OR(E41=$M$4,E41=$O$4),AND(NOT(ISBLANK($M$4)),NOT(ISBLANK(E41)),NOT(E41=0)))</formula>
    </cfRule>
    <cfRule type="cellIs" dxfId="3802" priority="216" operator="equal">
      <formula>0</formula>
    </cfRule>
  </conditionalFormatting>
  <conditionalFormatting sqref="D41:D42">
    <cfRule type="expression" dxfId="3801" priority="201">
      <formula>AND(OR(D41=$M$10,D41=$O$10),AND(NOT(ISBLANK($M$10)),NOT(ISBLANK(D41)),NOT(D41=0)))</formula>
    </cfRule>
    <cfRule type="expression" dxfId="3800" priority="202">
      <formula>AND(OR(D41=$M$9,D41=$O$9),AND(NOT(ISBLANK($M$9)),NOT(ISBLANK(D41)),NOT(D41=0)))</formula>
    </cfRule>
    <cfRule type="expression" dxfId="3799" priority="203">
      <formula>AND(OR(D41=$M$8,D41=$O$8),AND(NOT(ISBLANK($M$8)),NOT(ISBLANK(D41)),NOT(D41=0)))</formula>
    </cfRule>
    <cfRule type="expression" dxfId="3798" priority="204">
      <formula>AND(OR(D41=$M$7,D41=$O$7),AND(NOT(ISBLANK($M$7)),NOT(ISBLANK(D41)),NOT(D41=0)))</formula>
    </cfRule>
    <cfRule type="expression" dxfId="3797" priority="205">
      <formula>AND(OR(D41=$M$6,D41=$O$6),AND(NOT(ISBLANK($M$6)),NOT(ISBLANK(D41)),NOT(D41=0)))</formula>
    </cfRule>
    <cfRule type="expression" dxfId="3796" priority="206">
      <formula>AND(OR(D41=$M$5,D41=$O$5),AND(NOT(ISBLANK($M$5)),NOT(ISBLANK(D41)),NOT(D41=0)))</formula>
    </cfRule>
    <cfRule type="expression" dxfId="3795" priority="207">
      <formula>AND(OR(D41=$M$4,D41=$O$4),AND(NOT(ISBLANK($M$4)),NOT(ISBLANK(D41)),NOT(D41=0)))</formula>
    </cfRule>
    <cfRule type="cellIs" dxfId="3794" priority="208" operator="equal">
      <formula>0</formula>
    </cfRule>
  </conditionalFormatting>
  <conditionalFormatting sqref="M41:O41">
    <cfRule type="expression" dxfId="3793" priority="193">
      <formula>AND(OR(M41=$M$10,M41=$O$10),AND(NOT(ISBLANK($M$10)),NOT(ISBLANK(M41)),NOT(M41=0)))</formula>
    </cfRule>
    <cfRule type="expression" dxfId="3792" priority="194">
      <formula>AND(OR(M41=$M$9,M41=$O$9),AND(NOT(ISBLANK($M$9)),NOT(ISBLANK(M41)),NOT(M41=0)))</formula>
    </cfRule>
    <cfRule type="expression" dxfId="3791" priority="195">
      <formula>AND(OR(M41=$M$8,M41=$O$8),AND(NOT(ISBLANK($M$8)),NOT(ISBLANK(M41)),NOT(M41=0)))</formula>
    </cfRule>
    <cfRule type="expression" dxfId="3790" priority="196">
      <formula>AND(OR(M41=$M$7,M41=$O$7),AND(NOT(ISBLANK($M$7)),NOT(ISBLANK(M41)),NOT(M41=0)))</formula>
    </cfRule>
    <cfRule type="expression" dxfId="3789" priority="197">
      <formula>AND(OR(M41=$M$6,M41=$O$6),AND(NOT(ISBLANK($M$6)),NOT(ISBLANK(M41)),NOT(M41=0)))</formula>
    </cfRule>
    <cfRule type="expression" dxfId="3788" priority="198">
      <formula>AND(OR(M41=$M$5,M41=$O$5),AND(NOT(ISBLANK($M$5)),NOT(ISBLANK(M41)),NOT(M41=0)))</formula>
    </cfRule>
    <cfRule type="expression" dxfId="3787" priority="199">
      <formula>AND(OR(M41=$M$4,M41=$O$4),AND(NOT(ISBLANK($M$4)),NOT(ISBLANK(M41)),NOT(M41=0)))</formula>
    </cfRule>
    <cfRule type="cellIs" dxfId="3786" priority="200" operator="equal">
      <formula>0</formula>
    </cfRule>
  </conditionalFormatting>
  <conditionalFormatting sqref="W42:W43">
    <cfRule type="expression" dxfId="3785" priority="185">
      <formula>AND(OR(W42=$M$10,W42=$O$10),AND(NOT(ISBLANK($M$10)),NOT(ISBLANK(W42)),NOT(W42=0)))</formula>
    </cfRule>
    <cfRule type="expression" dxfId="3784" priority="186">
      <formula>AND(OR(W42=$M$9,W42=$O$9),AND(NOT(ISBLANK($M$9)),NOT(ISBLANK(W42)),NOT(W42=0)))</formula>
    </cfRule>
    <cfRule type="expression" dxfId="3783" priority="187">
      <formula>AND(OR(W42=$M$8,W42=$O$8),AND(NOT(ISBLANK($M$8)),NOT(ISBLANK(W42)),NOT(W42=0)))</formula>
    </cfRule>
    <cfRule type="expression" dxfId="3782" priority="188">
      <formula>AND(OR(W42=$M$7,W42=$O$7),AND(NOT(ISBLANK($M$7)),NOT(ISBLANK(W42)),NOT(W42=0)))</formula>
    </cfRule>
    <cfRule type="expression" dxfId="3781" priority="189">
      <formula>AND(OR(W42=$M$6,W42=$O$6),AND(NOT(ISBLANK($M$6)),NOT(ISBLANK(W42)),NOT(W42=0)))</formula>
    </cfRule>
    <cfRule type="expression" dxfId="3780" priority="190">
      <formula>AND(OR(W42=$M$5,W42=$O$5),AND(NOT(ISBLANK($M$5)),NOT(ISBLANK(W42)),NOT(W42=0)))</formula>
    </cfRule>
    <cfRule type="expression" dxfId="3779" priority="191">
      <formula>AND(OR(W42=$M$4,W42=$O$4),AND(NOT(ISBLANK($M$4)),NOT(ISBLANK(W42)),NOT(W42=0)))</formula>
    </cfRule>
    <cfRule type="cellIs" dxfId="3778" priority="192" operator="equal">
      <formula>0</formula>
    </cfRule>
  </conditionalFormatting>
  <conditionalFormatting sqref="T38">
    <cfRule type="expression" dxfId="3777" priority="177">
      <formula>AND(OR(T38=$M$10,T38=$O$10),AND(NOT(ISBLANK($M$10)),NOT(ISBLANK(T38)),NOT(T38=0)))</formula>
    </cfRule>
    <cfRule type="expression" dxfId="3776" priority="178">
      <formula>AND(OR(T38=$M$9,T38=$O$9),AND(NOT(ISBLANK($M$9)),NOT(ISBLANK(T38)),NOT(T38=0)))</formula>
    </cfRule>
    <cfRule type="expression" dxfId="3775" priority="179">
      <formula>AND(OR(T38=$M$8,T38=$O$8),AND(NOT(ISBLANK($M$8)),NOT(ISBLANK(T38)),NOT(T38=0)))</formula>
    </cfRule>
    <cfRule type="expression" dxfId="3774" priority="180">
      <formula>AND(OR(T38=$M$7,T38=$O$7),AND(NOT(ISBLANK($M$7)),NOT(ISBLANK(T38)),NOT(T38=0)))</formula>
    </cfRule>
    <cfRule type="expression" dxfId="3773" priority="181">
      <formula>AND(OR(T38=$M$6,T38=$O$6),AND(NOT(ISBLANK($M$6)),NOT(ISBLANK(T38)),NOT(T38=0)))</formula>
    </cfRule>
    <cfRule type="expression" dxfId="3772" priority="182">
      <formula>AND(OR(T38=$M$5,T38=$O$5),AND(NOT(ISBLANK($M$5)),NOT(ISBLANK(T38)),NOT(T38=0)))</formula>
    </cfRule>
    <cfRule type="expression" dxfId="3771" priority="183">
      <formula>AND(OR(T38=$M$4,T38=$O$4),AND(NOT(ISBLANK($M$4)),NOT(ISBLANK(T38)),NOT(T38=0)))</formula>
    </cfRule>
    <cfRule type="cellIs" dxfId="3770" priority="184" operator="equal">
      <formula>0</formula>
    </cfRule>
  </conditionalFormatting>
  <conditionalFormatting sqref="W38">
    <cfRule type="expression" dxfId="3769" priority="169">
      <formula>AND(OR(W38=$M$10,W38=$O$10),AND(NOT(ISBLANK($M$10)),NOT(ISBLANK(W38)),NOT(W38=0)))</formula>
    </cfRule>
    <cfRule type="expression" dxfId="3768" priority="170">
      <formula>AND(OR(W38=$M$9,W38=$O$9),AND(NOT(ISBLANK($M$9)),NOT(ISBLANK(W38)),NOT(W38=0)))</formula>
    </cfRule>
    <cfRule type="expression" dxfId="3767" priority="171">
      <formula>AND(OR(W38=$M$8,W38=$O$8),AND(NOT(ISBLANK($M$8)),NOT(ISBLANK(W38)),NOT(W38=0)))</formula>
    </cfRule>
    <cfRule type="expression" dxfId="3766" priority="172">
      <formula>AND(OR(W38=$M$7,W38=$O$7),AND(NOT(ISBLANK($M$7)),NOT(ISBLANK(W38)),NOT(W38=0)))</formula>
    </cfRule>
    <cfRule type="expression" dxfId="3765" priority="173">
      <formula>AND(OR(W38=$M$6,W38=$O$6),AND(NOT(ISBLANK($M$6)),NOT(ISBLANK(W38)),NOT(W38=0)))</formula>
    </cfRule>
    <cfRule type="expression" dxfId="3764" priority="174">
      <formula>AND(OR(W38=$M$5,W38=$O$5),AND(NOT(ISBLANK($M$5)),NOT(ISBLANK(W38)),NOT(W38=0)))</formula>
    </cfRule>
    <cfRule type="expression" dxfId="3763" priority="175">
      <formula>AND(OR(W38=$M$4,W38=$O$4),AND(NOT(ISBLANK($M$4)),NOT(ISBLANK(W38)),NOT(W38=0)))</formula>
    </cfRule>
    <cfRule type="cellIs" dxfId="3762" priority="176" operator="equal">
      <formula>0</formula>
    </cfRule>
  </conditionalFormatting>
  <conditionalFormatting sqref="U38:V38">
    <cfRule type="expression" dxfId="3761" priority="161">
      <formula>AND(OR(U38=$M$10,U38=$O$10),AND(NOT(ISBLANK($M$10)),NOT(ISBLANK(U38)),NOT(U38=0)))</formula>
    </cfRule>
    <cfRule type="expression" dxfId="3760" priority="162">
      <formula>AND(OR(U38=$M$9,U38=$O$9),AND(NOT(ISBLANK($M$9)),NOT(ISBLANK(U38)),NOT(U38=0)))</formula>
    </cfRule>
    <cfRule type="expression" dxfId="3759" priority="163">
      <formula>AND(OR(U38=$M$8,U38=$O$8),AND(NOT(ISBLANK($M$8)),NOT(ISBLANK(U38)),NOT(U38=0)))</formula>
    </cfRule>
    <cfRule type="expression" dxfId="3758" priority="164">
      <formula>AND(OR(U38=$M$7,U38=$O$7),AND(NOT(ISBLANK($M$7)),NOT(ISBLANK(U38)),NOT(U38=0)))</formula>
    </cfRule>
    <cfRule type="expression" dxfId="3757" priority="165">
      <formula>AND(OR(U38=$M$6,U38=$O$6),AND(NOT(ISBLANK($M$6)),NOT(ISBLANK(U38)),NOT(U38=0)))</formula>
    </cfRule>
    <cfRule type="expression" dxfId="3756" priority="166">
      <formula>AND(OR(U38=$M$5,U38=$O$5),AND(NOT(ISBLANK($M$5)),NOT(ISBLANK(U38)),NOT(U38=0)))</formula>
    </cfRule>
    <cfRule type="expression" dxfId="3755" priority="167">
      <formula>AND(OR(U38=$M$4,U38=$O$4),AND(NOT(ISBLANK($M$4)),NOT(ISBLANK(U38)),NOT(U38=0)))</formula>
    </cfRule>
    <cfRule type="cellIs" dxfId="3754" priority="168" operator="equal">
      <formula>0</formula>
    </cfRule>
  </conditionalFormatting>
  <conditionalFormatting sqref="U34:W34">
    <cfRule type="expression" dxfId="3753" priority="153">
      <formula>AND(OR(U34=$M$10,U34=$O$10),AND(NOT(ISBLANK($M$10)),NOT(ISBLANK(U34)),NOT(U34=0)))</formula>
    </cfRule>
    <cfRule type="expression" dxfId="3752" priority="154">
      <formula>AND(OR(U34=$M$9,U34=$O$9),AND(NOT(ISBLANK($M$9)),NOT(ISBLANK(U34)),NOT(U34=0)))</formula>
    </cfRule>
    <cfRule type="expression" dxfId="3751" priority="155">
      <formula>AND(OR(U34=$M$8,U34=$O$8),AND(NOT(ISBLANK($M$8)),NOT(ISBLANK(U34)),NOT(U34=0)))</formula>
    </cfRule>
    <cfRule type="expression" dxfId="3750" priority="156">
      <formula>AND(OR(U34=$M$7,U34=$O$7),AND(NOT(ISBLANK($M$7)),NOT(ISBLANK(U34)),NOT(U34=0)))</formula>
    </cfRule>
    <cfRule type="expression" dxfId="3749" priority="157">
      <formula>AND(OR(U34=$M$6,U34=$O$6),AND(NOT(ISBLANK($M$6)),NOT(ISBLANK(U34)),NOT(U34=0)))</formula>
    </cfRule>
    <cfRule type="expression" dxfId="3748" priority="158">
      <formula>AND(OR(U34=$M$5,U34=$O$5),AND(NOT(ISBLANK($M$5)),NOT(ISBLANK(U34)),NOT(U34=0)))</formula>
    </cfRule>
    <cfRule type="expression" dxfId="3747" priority="159">
      <formula>AND(OR(U34=$M$4,U34=$O$4),AND(NOT(ISBLANK($M$4)),NOT(ISBLANK(U34)),NOT(U34=0)))</formula>
    </cfRule>
    <cfRule type="cellIs" dxfId="3746" priority="160" operator="equal">
      <formula>0</formula>
    </cfRule>
  </conditionalFormatting>
  <conditionalFormatting sqref="T34">
    <cfRule type="expression" dxfId="3745" priority="145">
      <formula>AND(OR(T34=$M$10,T34=$O$10),AND(NOT(ISBLANK($M$10)),NOT(ISBLANK(T34)),NOT(T34=0)))</formula>
    </cfRule>
    <cfRule type="expression" dxfId="3744" priority="146">
      <formula>AND(OR(T34=$M$9,T34=$O$9),AND(NOT(ISBLANK($M$9)),NOT(ISBLANK(T34)),NOT(T34=0)))</formula>
    </cfRule>
    <cfRule type="expression" dxfId="3743" priority="147">
      <formula>AND(OR(T34=$M$8,T34=$O$8),AND(NOT(ISBLANK($M$8)),NOT(ISBLANK(T34)),NOT(T34=0)))</formula>
    </cfRule>
    <cfRule type="expression" dxfId="3742" priority="148">
      <formula>AND(OR(T34=$M$7,T34=$O$7),AND(NOT(ISBLANK($M$7)),NOT(ISBLANK(T34)),NOT(T34=0)))</formula>
    </cfRule>
    <cfRule type="expression" dxfId="3741" priority="149">
      <formula>AND(OR(T34=$M$6,T34=$O$6),AND(NOT(ISBLANK($M$6)),NOT(ISBLANK(T34)),NOT(T34=0)))</formula>
    </cfRule>
    <cfRule type="expression" dxfId="3740" priority="150">
      <formula>AND(OR(T34=$M$5,T34=$O$5),AND(NOT(ISBLANK($M$5)),NOT(ISBLANK(T34)),NOT(T34=0)))</formula>
    </cfRule>
    <cfRule type="expression" dxfId="3739" priority="151">
      <formula>AND(OR(T34=$M$4,T34=$O$4),AND(NOT(ISBLANK($M$4)),NOT(ISBLANK(T34)),NOT(T34=0)))</formula>
    </cfRule>
    <cfRule type="cellIs" dxfId="3738" priority="152" operator="equal">
      <formula>0</formula>
    </cfRule>
  </conditionalFormatting>
  <conditionalFormatting sqref="T37">
    <cfRule type="expression" dxfId="3737" priority="137">
      <formula>AND(OR(T37=$M$10,T37=$O$10),AND(NOT(ISBLANK($M$10)),NOT(ISBLANK(T37)),NOT(T37=0)))</formula>
    </cfRule>
    <cfRule type="expression" dxfId="3736" priority="138">
      <formula>AND(OR(T37=$M$9,T37=$O$9),AND(NOT(ISBLANK($M$9)),NOT(ISBLANK(T37)),NOT(T37=0)))</formula>
    </cfRule>
    <cfRule type="expression" dxfId="3735" priority="139">
      <formula>AND(OR(T37=$M$8,T37=$O$8),AND(NOT(ISBLANK($M$8)),NOT(ISBLANK(T37)),NOT(T37=0)))</formula>
    </cfRule>
    <cfRule type="expression" dxfId="3734" priority="140">
      <formula>AND(OR(T37=$M$7,T37=$O$7),AND(NOT(ISBLANK($M$7)),NOT(ISBLANK(T37)),NOT(T37=0)))</formula>
    </cfRule>
    <cfRule type="expression" dxfId="3733" priority="141">
      <formula>AND(OR(T37=$M$6,T37=$O$6),AND(NOT(ISBLANK($M$6)),NOT(ISBLANK(T37)),NOT(T37=0)))</formula>
    </cfRule>
    <cfRule type="expression" dxfId="3732" priority="142">
      <formula>AND(OR(T37=$M$5,T37=$O$5),AND(NOT(ISBLANK($M$5)),NOT(ISBLANK(T37)),NOT(T37=0)))</formula>
    </cfRule>
    <cfRule type="expression" dxfId="3731" priority="143">
      <formula>AND(OR(T37=$M$4,T37=$O$4),AND(NOT(ISBLANK($M$4)),NOT(ISBLANK(T37)),NOT(T37=0)))</formula>
    </cfRule>
    <cfRule type="cellIs" dxfId="3730" priority="144" operator="equal">
      <formula>0</formula>
    </cfRule>
  </conditionalFormatting>
  <conditionalFormatting sqref="W37">
    <cfRule type="expression" dxfId="3729" priority="129">
      <formula>AND(OR(W37=$M$10,W37=$O$10),AND(NOT(ISBLANK($M$10)),NOT(ISBLANK(W37)),NOT(W37=0)))</formula>
    </cfRule>
    <cfRule type="expression" dxfId="3728" priority="130">
      <formula>AND(OR(W37=$M$9,W37=$O$9),AND(NOT(ISBLANK($M$9)),NOT(ISBLANK(W37)),NOT(W37=0)))</formula>
    </cfRule>
    <cfRule type="expression" dxfId="3727" priority="131">
      <formula>AND(OR(W37=$M$8,W37=$O$8),AND(NOT(ISBLANK($M$8)),NOT(ISBLANK(W37)),NOT(W37=0)))</formula>
    </cfRule>
    <cfRule type="expression" dxfId="3726" priority="132">
      <formula>AND(OR(W37=$M$7,W37=$O$7),AND(NOT(ISBLANK($M$7)),NOT(ISBLANK(W37)),NOT(W37=0)))</formula>
    </cfRule>
    <cfRule type="expression" dxfId="3725" priority="133">
      <formula>AND(OR(W37=$M$6,W37=$O$6),AND(NOT(ISBLANK($M$6)),NOT(ISBLANK(W37)),NOT(W37=0)))</formula>
    </cfRule>
    <cfRule type="expression" dxfId="3724" priority="134">
      <formula>AND(OR(W37=$M$5,W37=$O$5),AND(NOT(ISBLANK($M$5)),NOT(ISBLANK(W37)),NOT(W37=0)))</formula>
    </cfRule>
    <cfRule type="expression" dxfId="3723" priority="135">
      <formula>AND(OR(W37=$M$4,W37=$O$4),AND(NOT(ISBLANK($M$4)),NOT(ISBLANK(W37)),NOT(W37=0)))</formula>
    </cfRule>
    <cfRule type="cellIs" dxfId="3722" priority="136" operator="equal">
      <formula>0</formula>
    </cfRule>
  </conditionalFormatting>
  <conditionalFormatting sqref="U37:V37">
    <cfRule type="expression" dxfId="3721" priority="121">
      <formula>AND(OR(U37=$M$10,U37=$O$10),AND(NOT(ISBLANK($M$10)),NOT(ISBLANK(U37)),NOT(U37=0)))</formula>
    </cfRule>
    <cfRule type="expression" dxfId="3720" priority="122">
      <formula>AND(OR(U37=$M$9,U37=$O$9),AND(NOT(ISBLANK($M$9)),NOT(ISBLANK(U37)),NOT(U37=0)))</formula>
    </cfRule>
    <cfRule type="expression" dxfId="3719" priority="123">
      <formula>AND(OR(U37=$M$8,U37=$O$8),AND(NOT(ISBLANK($M$8)),NOT(ISBLANK(U37)),NOT(U37=0)))</formula>
    </cfRule>
    <cfRule type="expression" dxfId="3718" priority="124">
      <formula>AND(OR(U37=$M$7,U37=$O$7),AND(NOT(ISBLANK($M$7)),NOT(ISBLANK(U37)),NOT(U37=0)))</formula>
    </cfRule>
    <cfRule type="expression" dxfId="3717" priority="125">
      <formula>AND(OR(U37=$M$6,U37=$O$6),AND(NOT(ISBLANK($M$6)),NOT(ISBLANK(U37)),NOT(U37=0)))</formula>
    </cfRule>
    <cfRule type="expression" dxfId="3716" priority="126">
      <formula>AND(OR(U37=$M$5,U37=$O$5),AND(NOT(ISBLANK($M$5)),NOT(ISBLANK(U37)),NOT(U37=0)))</formula>
    </cfRule>
    <cfRule type="expression" dxfId="3715" priority="127">
      <formula>AND(OR(U37=$M$4,U37=$O$4),AND(NOT(ISBLANK($M$4)),NOT(ISBLANK(U37)),NOT(U37=0)))</formula>
    </cfRule>
    <cfRule type="cellIs" dxfId="3714" priority="128" operator="equal">
      <formula>0</formula>
    </cfRule>
  </conditionalFormatting>
  <conditionalFormatting sqref="T33">
    <cfRule type="expression" dxfId="3713" priority="113">
      <formula>AND(OR(T33=$M$10,T33=$O$10),AND(NOT(ISBLANK($M$10)),NOT(ISBLANK(T33)),NOT(T33=0)))</formula>
    </cfRule>
    <cfRule type="expression" dxfId="3712" priority="114">
      <formula>AND(OR(T33=$M$9,T33=$O$9),AND(NOT(ISBLANK($M$9)),NOT(ISBLANK(T33)),NOT(T33=0)))</formula>
    </cfRule>
    <cfRule type="expression" dxfId="3711" priority="115">
      <formula>AND(OR(T33=$M$8,T33=$O$8),AND(NOT(ISBLANK($M$8)),NOT(ISBLANK(T33)),NOT(T33=0)))</formula>
    </cfRule>
    <cfRule type="expression" dxfId="3710" priority="116">
      <formula>AND(OR(T33=$M$7,T33=$O$7),AND(NOT(ISBLANK($M$7)),NOT(ISBLANK(T33)),NOT(T33=0)))</formula>
    </cfRule>
    <cfRule type="expression" dxfId="3709" priority="117">
      <formula>AND(OR(T33=$M$6,T33=$O$6),AND(NOT(ISBLANK($M$6)),NOT(ISBLANK(T33)),NOT(T33=0)))</formula>
    </cfRule>
    <cfRule type="expression" dxfId="3708" priority="118">
      <formula>AND(OR(T33=$M$5,T33=$O$5),AND(NOT(ISBLANK($M$5)),NOT(ISBLANK(T33)),NOT(T33=0)))</formula>
    </cfRule>
    <cfRule type="expression" dxfId="3707" priority="119">
      <formula>AND(OR(T33=$M$4,T33=$O$4),AND(NOT(ISBLANK($M$4)),NOT(ISBLANK(T33)),NOT(T33=0)))</formula>
    </cfRule>
    <cfRule type="cellIs" dxfId="3706" priority="120" operator="equal">
      <formula>0</formula>
    </cfRule>
  </conditionalFormatting>
  <conditionalFormatting sqref="U33:V33">
    <cfRule type="expression" dxfId="3705" priority="105">
      <formula>AND(OR(U33=$M$10,U33=$O$10),AND(NOT(ISBLANK($M$10)),NOT(ISBLANK(U33)),NOT(U33=0)))</formula>
    </cfRule>
    <cfRule type="expression" dxfId="3704" priority="106">
      <formula>AND(OR(U33=$M$9,U33=$O$9),AND(NOT(ISBLANK($M$9)),NOT(ISBLANK(U33)),NOT(U33=0)))</formula>
    </cfRule>
    <cfRule type="expression" dxfId="3703" priority="107">
      <formula>AND(OR(U33=$M$8,U33=$O$8),AND(NOT(ISBLANK($M$8)),NOT(ISBLANK(U33)),NOT(U33=0)))</formula>
    </cfRule>
    <cfRule type="expression" dxfId="3702" priority="108">
      <formula>AND(OR(U33=$M$7,U33=$O$7),AND(NOT(ISBLANK($M$7)),NOT(ISBLANK(U33)),NOT(U33=0)))</formula>
    </cfRule>
    <cfRule type="expression" dxfId="3701" priority="109">
      <formula>AND(OR(U33=$M$6,U33=$O$6),AND(NOT(ISBLANK($M$6)),NOT(ISBLANK(U33)),NOT(U33=0)))</formula>
    </cfRule>
    <cfRule type="expression" dxfId="3700" priority="110">
      <formula>AND(OR(U33=$M$5,U33=$O$5),AND(NOT(ISBLANK($M$5)),NOT(ISBLANK(U33)),NOT(U33=0)))</formula>
    </cfRule>
    <cfRule type="expression" dxfId="3699" priority="111">
      <formula>AND(OR(U33=$M$4,U33=$O$4),AND(NOT(ISBLANK($M$4)),NOT(ISBLANK(U33)),NOT(U33=0)))</formula>
    </cfRule>
    <cfRule type="cellIs" dxfId="3698" priority="112" operator="equal">
      <formula>0</formula>
    </cfRule>
  </conditionalFormatting>
  <conditionalFormatting sqref="W33">
    <cfRule type="expression" dxfId="3697" priority="97">
      <formula>AND(OR(W33=$M$10,W33=$O$10),AND(NOT(ISBLANK($M$10)),NOT(ISBLANK(W33)),NOT(W33=0)))</formula>
    </cfRule>
    <cfRule type="expression" dxfId="3696" priority="98">
      <formula>AND(OR(W33=$M$9,W33=$O$9),AND(NOT(ISBLANK($M$9)),NOT(ISBLANK(W33)),NOT(W33=0)))</formula>
    </cfRule>
    <cfRule type="expression" dxfId="3695" priority="99">
      <formula>AND(OR(W33=$M$8,W33=$O$8),AND(NOT(ISBLANK($M$8)),NOT(ISBLANK(W33)),NOT(W33=0)))</formula>
    </cfRule>
    <cfRule type="expression" dxfId="3694" priority="100">
      <formula>AND(OR(W33=$M$7,W33=$O$7),AND(NOT(ISBLANK($M$7)),NOT(ISBLANK(W33)),NOT(W33=0)))</formula>
    </cfRule>
    <cfRule type="expression" dxfId="3693" priority="101">
      <formula>AND(OR(W33=$M$6,W33=$O$6),AND(NOT(ISBLANK($M$6)),NOT(ISBLANK(W33)),NOT(W33=0)))</formula>
    </cfRule>
    <cfRule type="expression" dxfId="3692" priority="102">
      <formula>AND(OR(W33=$M$5,W33=$O$5),AND(NOT(ISBLANK($M$5)),NOT(ISBLANK(W33)),NOT(W33=0)))</formula>
    </cfRule>
    <cfRule type="expression" dxfId="3691" priority="103">
      <formula>AND(OR(W33=$M$4,W33=$O$4),AND(NOT(ISBLANK($M$4)),NOT(ISBLANK(W33)),NOT(W33=0)))</formula>
    </cfRule>
    <cfRule type="cellIs" dxfId="3690" priority="104" operator="equal">
      <formula>0</formula>
    </cfRule>
  </conditionalFormatting>
  <conditionalFormatting sqref="U32:V32">
    <cfRule type="expression" dxfId="3689" priority="89">
      <formula>AND(OR(U32=$M$10,U32=$O$10),AND(NOT(ISBLANK($M$10)),NOT(ISBLANK(U32)),NOT(U32=0)))</formula>
    </cfRule>
    <cfRule type="expression" dxfId="3688" priority="90">
      <formula>AND(OR(U32=$M$9,U32=$O$9),AND(NOT(ISBLANK($M$9)),NOT(ISBLANK(U32)),NOT(U32=0)))</formula>
    </cfRule>
    <cfRule type="expression" dxfId="3687" priority="91">
      <formula>AND(OR(U32=$M$8,U32=$O$8),AND(NOT(ISBLANK($M$8)),NOT(ISBLANK(U32)),NOT(U32=0)))</formula>
    </cfRule>
    <cfRule type="expression" dxfId="3686" priority="92">
      <formula>AND(OR(U32=$M$7,U32=$O$7),AND(NOT(ISBLANK($M$7)),NOT(ISBLANK(U32)),NOT(U32=0)))</formula>
    </cfRule>
    <cfRule type="expression" dxfId="3685" priority="93">
      <formula>AND(OR(U32=$M$6,U32=$O$6),AND(NOT(ISBLANK($M$6)),NOT(ISBLANK(U32)),NOT(U32=0)))</formula>
    </cfRule>
    <cfRule type="expression" dxfId="3684" priority="94">
      <formula>AND(OR(U32=$M$5,U32=$O$5),AND(NOT(ISBLANK($M$5)),NOT(ISBLANK(U32)),NOT(U32=0)))</formula>
    </cfRule>
    <cfRule type="expression" dxfId="3683" priority="95">
      <formula>AND(OR(U32=$M$4,U32=$O$4),AND(NOT(ISBLANK($M$4)),NOT(ISBLANK(U32)),NOT(U32=0)))</formula>
    </cfRule>
    <cfRule type="cellIs" dxfId="3682" priority="96" operator="equal">
      <formula>0</formula>
    </cfRule>
  </conditionalFormatting>
  <conditionalFormatting sqref="W32">
    <cfRule type="expression" dxfId="3681" priority="81">
      <formula>AND(OR(W32=$M$10,W32=$O$10),AND(NOT(ISBLANK($M$10)),NOT(ISBLANK(W32)),NOT(W32=0)))</formula>
    </cfRule>
    <cfRule type="expression" dxfId="3680" priority="82">
      <formula>AND(OR(W32=$M$9,W32=$O$9),AND(NOT(ISBLANK($M$9)),NOT(ISBLANK(W32)),NOT(W32=0)))</formula>
    </cfRule>
    <cfRule type="expression" dxfId="3679" priority="83">
      <formula>AND(OR(W32=$M$8,W32=$O$8),AND(NOT(ISBLANK($M$8)),NOT(ISBLANK(W32)),NOT(W32=0)))</formula>
    </cfRule>
    <cfRule type="expression" dxfId="3678" priority="84">
      <formula>AND(OR(W32=$M$7,W32=$O$7),AND(NOT(ISBLANK($M$7)),NOT(ISBLANK(W32)),NOT(W32=0)))</formula>
    </cfRule>
    <cfRule type="expression" dxfId="3677" priority="85">
      <formula>AND(OR(W32=$M$6,W32=$O$6),AND(NOT(ISBLANK($M$6)),NOT(ISBLANK(W32)),NOT(W32=0)))</formula>
    </cfRule>
    <cfRule type="expression" dxfId="3676" priority="86">
      <formula>AND(OR(W32=$M$5,W32=$O$5),AND(NOT(ISBLANK($M$5)),NOT(ISBLANK(W32)),NOT(W32=0)))</formula>
    </cfRule>
    <cfRule type="expression" dxfId="3675" priority="87">
      <formula>AND(OR(W32=$M$4,W32=$O$4),AND(NOT(ISBLANK($M$4)),NOT(ISBLANK(W32)),NOT(W32=0)))</formula>
    </cfRule>
    <cfRule type="cellIs" dxfId="3674" priority="88" operator="equal">
      <formula>0</formula>
    </cfRule>
  </conditionalFormatting>
  <conditionalFormatting sqref="T32">
    <cfRule type="expression" dxfId="3673" priority="73">
      <formula>AND(OR(T32=$M$10,T32=$O$10),AND(NOT(ISBLANK($M$10)),NOT(ISBLANK(T32)),NOT(T32=0)))</formula>
    </cfRule>
    <cfRule type="expression" dxfId="3672" priority="74">
      <formula>AND(OR(T32=$M$9,T32=$O$9),AND(NOT(ISBLANK($M$9)),NOT(ISBLANK(T32)),NOT(T32=0)))</formula>
    </cfRule>
    <cfRule type="expression" dxfId="3671" priority="75">
      <formula>AND(OR(T32=$M$8,T32=$O$8),AND(NOT(ISBLANK($M$8)),NOT(ISBLANK(T32)),NOT(T32=0)))</formula>
    </cfRule>
    <cfRule type="expression" dxfId="3670" priority="76">
      <formula>AND(OR(T32=$M$7,T32=$O$7),AND(NOT(ISBLANK($M$7)),NOT(ISBLANK(T32)),NOT(T32=0)))</formula>
    </cfRule>
    <cfRule type="expression" dxfId="3669" priority="77">
      <formula>AND(OR(T32=$M$6,T32=$O$6),AND(NOT(ISBLANK($M$6)),NOT(ISBLANK(T32)),NOT(T32=0)))</formula>
    </cfRule>
    <cfRule type="expression" dxfId="3668" priority="78">
      <formula>AND(OR(T32=$M$5,T32=$O$5),AND(NOT(ISBLANK($M$5)),NOT(ISBLANK(T32)),NOT(T32=0)))</formula>
    </cfRule>
    <cfRule type="expression" dxfId="3667" priority="79">
      <formula>AND(OR(T32=$M$4,T32=$O$4),AND(NOT(ISBLANK($M$4)),NOT(ISBLANK(T32)),NOT(T32=0)))</formula>
    </cfRule>
    <cfRule type="cellIs" dxfId="3666" priority="80" operator="equal">
      <formula>0</formula>
    </cfRule>
  </conditionalFormatting>
  <conditionalFormatting sqref="T39">
    <cfRule type="expression" dxfId="3665" priority="65">
      <formula>AND(OR(T39=$M$10,T39=$O$10),AND(NOT(ISBLANK($M$10)),NOT(ISBLANK(T39)),NOT(T39=0)))</formula>
    </cfRule>
    <cfRule type="expression" dxfId="3664" priority="66">
      <formula>AND(OR(T39=$M$9,T39=$O$9),AND(NOT(ISBLANK($M$9)),NOT(ISBLANK(T39)),NOT(T39=0)))</formula>
    </cfRule>
    <cfRule type="expression" dxfId="3663" priority="67">
      <formula>AND(OR(T39=$M$8,T39=$O$8),AND(NOT(ISBLANK($M$8)),NOT(ISBLANK(T39)),NOT(T39=0)))</formula>
    </cfRule>
    <cfRule type="expression" dxfId="3662" priority="68">
      <formula>AND(OR(T39=$M$7,T39=$O$7),AND(NOT(ISBLANK($M$7)),NOT(ISBLANK(T39)),NOT(T39=0)))</formula>
    </cfRule>
    <cfRule type="expression" dxfId="3661" priority="69">
      <formula>AND(OR(T39=$M$6,T39=$O$6),AND(NOT(ISBLANK($M$6)),NOT(ISBLANK(T39)),NOT(T39=0)))</formula>
    </cfRule>
    <cfRule type="expression" dxfId="3660" priority="70">
      <formula>AND(OR(T39=$M$5,T39=$O$5),AND(NOT(ISBLANK($M$5)),NOT(ISBLANK(T39)),NOT(T39=0)))</formula>
    </cfRule>
    <cfRule type="expression" dxfId="3659" priority="71">
      <formula>AND(OR(T39=$M$4,T39=$O$4),AND(NOT(ISBLANK($M$4)),NOT(ISBLANK(T39)),NOT(T39=0)))</formula>
    </cfRule>
    <cfRule type="cellIs" dxfId="3658" priority="72" operator="equal">
      <formula>0</formula>
    </cfRule>
  </conditionalFormatting>
  <conditionalFormatting sqref="W39">
    <cfRule type="expression" dxfId="3657" priority="57">
      <formula>AND(OR(W39=$M$10,W39=$O$10),AND(NOT(ISBLANK($M$10)),NOT(ISBLANK(W39)),NOT(W39=0)))</formula>
    </cfRule>
    <cfRule type="expression" dxfId="3656" priority="58">
      <formula>AND(OR(W39=$M$9,W39=$O$9),AND(NOT(ISBLANK($M$9)),NOT(ISBLANK(W39)),NOT(W39=0)))</formula>
    </cfRule>
    <cfRule type="expression" dxfId="3655" priority="59">
      <formula>AND(OR(W39=$M$8,W39=$O$8),AND(NOT(ISBLANK($M$8)),NOT(ISBLANK(W39)),NOT(W39=0)))</formula>
    </cfRule>
    <cfRule type="expression" dxfId="3654" priority="60">
      <formula>AND(OR(W39=$M$7,W39=$O$7),AND(NOT(ISBLANK($M$7)),NOT(ISBLANK(W39)),NOT(W39=0)))</formula>
    </cfRule>
    <cfRule type="expression" dxfId="3653" priority="61">
      <formula>AND(OR(W39=$M$6,W39=$O$6),AND(NOT(ISBLANK($M$6)),NOT(ISBLANK(W39)),NOT(W39=0)))</formula>
    </cfRule>
    <cfRule type="expression" dxfId="3652" priority="62">
      <formula>AND(OR(W39=$M$5,W39=$O$5),AND(NOT(ISBLANK($M$5)),NOT(ISBLANK(W39)),NOT(W39=0)))</formula>
    </cfRule>
    <cfRule type="expression" dxfId="3651" priority="63">
      <formula>AND(OR(W39=$M$4,W39=$O$4),AND(NOT(ISBLANK($M$4)),NOT(ISBLANK(W39)),NOT(W39=0)))</formula>
    </cfRule>
    <cfRule type="cellIs" dxfId="3650" priority="64" operator="equal">
      <formula>0</formula>
    </cfRule>
  </conditionalFormatting>
  <conditionalFormatting sqref="U39:V39">
    <cfRule type="expression" dxfId="3649" priority="49">
      <formula>AND(OR(U39=$M$10,U39=$O$10),AND(NOT(ISBLANK($M$10)),NOT(ISBLANK(U39)),NOT(U39=0)))</formula>
    </cfRule>
    <cfRule type="expression" dxfId="3648" priority="50">
      <formula>AND(OR(U39=$M$9,U39=$O$9),AND(NOT(ISBLANK($M$9)),NOT(ISBLANK(U39)),NOT(U39=0)))</formula>
    </cfRule>
    <cfRule type="expression" dxfId="3647" priority="51">
      <formula>AND(OR(U39=$M$8,U39=$O$8),AND(NOT(ISBLANK($M$8)),NOT(ISBLANK(U39)),NOT(U39=0)))</formula>
    </cfRule>
    <cfRule type="expression" dxfId="3646" priority="52">
      <formula>AND(OR(U39=$M$7,U39=$O$7),AND(NOT(ISBLANK($M$7)),NOT(ISBLANK(U39)),NOT(U39=0)))</formula>
    </cfRule>
    <cfRule type="expression" dxfId="3645" priority="53">
      <formula>AND(OR(U39=$M$6,U39=$O$6),AND(NOT(ISBLANK($M$6)),NOT(ISBLANK(U39)),NOT(U39=0)))</formula>
    </cfRule>
    <cfRule type="expression" dxfId="3644" priority="54">
      <formula>AND(OR(U39=$M$5,U39=$O$5),AND(NOT(ISBLANK($M$5)),NOT(ISBLANK(U39)),NOT(U39=0)))</formula>
    </cfRule>
    <cfRule type="expression" dxfId="3643" priority="55">
      <formula>AND(OR(U39=$M$4,U39=$O$4),AND(NOT(ISBLANK($M$4)),NOT(ISBLANK(U39)),NOT(U39=0)))</formula>
    </cfRule>
    <cfRule type="cellIs" dxfId="3642" priority="56" operator="equal">
      <formula>0</formula>
    </cfRule>
  </conditionalFormatting>
  <conditionalFormatting sqref="T35">
    <cfRule type="expression" dxfId="3641" priority="41">
      <formula>AND(OR(T35=$M$10,T35=$O$10),AND(NOT(ISBLANK($M$10)),NOT(ISBLANK(T35)),NOT(T35=0)))</formula>
    </cfRule>
    <cfRule type="expression" dxfId="3640" priority="42">
      <formula>AND(OR(T35=$M$9,T35=$O$9),AND(NOT(ISBLANK($M$9)),NOT(ISBLANK(T35)),NOT(T35=0)))</formula>
    </cfRule>
    <cfRule type="expression" dxfId="3639" priority="43">
      <formula>AND(OR(T35=$M$8,T35=$O$8),AND(NOT(ISBLANK($M$8)),NOT(ISBLANK(T35)),NOT(T35=0)))</formula>
    </cfRule>
    <cfRule type="expression" dxfId="3638" priority="44">
      <formula>AND(OR(T35=$M$7,T35=$O$7),AND(NOT(ISBLANK($M$7)),NOT(ISBLANK(T35)),NOT(T35=0)))</formula>
    </cfRule>
    <cfRule type="expression" dxfId="3637" priority="45">
      <formula>AND(OR(T35=$M$6,T35=$O$6),AND(NOT(ISBLANK($M$6)),NOT(ISBLANK(T35)),NOT(T35=0)))</formula>
    </cfRule>
    <cfRule type="expression" dxfId="3636" priority="46">
      <formula>AND(OR(T35=$M$5,T35=$O$5),AND(NOT(ISBLANK($M$5)),NOT(ISBLANK(T35)),NOT(T35=0)))</formula>
    </cfRule>
    <cfRule type="expression" dxfId="3635" priority="47">
      <formula>AND(OR(T35=$M$4,T35=$O$4),AND(NOT(ISBLANK($M$4)),NOT(ISBLANK(T35)),NOT(T35=0)))</formula>
    </cfRule>
    <cfRule type="cellIs" dxfId="3634" priority="48" operator="equal">
      <formula>0</formula>
    </cfRule>
  </conditionalFormatting>
  <conditionalFormatting sqref="W35">
    <cfRule type="expression" dxfId="3633" priority="33">
      <formula>AND(OR(W35=$M$10,W35=$O$10),AND(NOT(ISBLANK($M$10)),NOT(ISBLANK(W35)),NOT(W35=0)))</formula>
    </cfRule>
    <cfRule type="expression" dxfId="3632" priority="34">
      <formula>AND(OR(W35=$M$9,W35=$O$9),AND(NOT(ISBLANK($M$9)),NOT(ISBLANK(W35)),NOT(W35=0)))</formula>
    </cfRule>
    <cfRule type="expression" dxfId="3631" priority="35">
      <formula>AND(OR(W35=$M$8,W35=$O$8),AND(NOT(ISBLANK($M$8)),NOT(ISBLANK(W35)),NOT(W35=0)))</formula>
    </cfRule>
    <cfRule type="expression" dxfId="3630" priority="36">
      <formula>AND(OR(W35=$M$7,W35=$O$7),AND(NOT(ISBLANK($M$7)),NOT(ISBLANK(W35)),NOT(W35=0)))</formula>
    </cfRule>
    <cfRule type="expression" dxfId="3629" priority="37">
      <formula>AND(OR(W35=$M$6,W35=$O$6),AND(NOT(ISBLANK($M$6)),NOT(ISBLANK(W35)),NOT(W35=0)))</formula>
    </cfRule>
    <cfRule type="expression" dxfId="3628" priority="38">
      <formula>AND(OR(W35=$M$5,W35=$O$5),AND(NOT(ISBLANK($M$5)),NOT(ISBLANK(W35)),NOT(W35=0)))</formula>
    </cfRule>
    <cfRule type="expression" dxfId="3627" priority="39">
      <formula>AND(OR(W35=$M$4,W35=$O$4),AND(NOT(ISBLANK($M$4)),NOT(ISBLANK(W35)),NOT(W35=0)))</formula>
    </cfRule>
    <cfRule type="cellIs" dxfId="3626" priority="40" operator="equal">
      <formula>0</formula>
    </cfRule>
  </conditionalFormatting>
  <conditionalFormatting sqref="U35:V35">
    <cfRule type="expression" dxfId="3625" priority="25">
      <formula>AND(OR(U35=$M$10,U35=$O$10),AND(NOT(ISBLANK($M$10)),NOT(ISBLANK(U35)),NOT(U35=0)))</formula>
    </cfRule>
    <cfRule type="expression" dxfId="3624" priority="26">
      <formula>AND(OR(U35=$M$9,U35=$O$9),AND(NOT(ISBLANK($M$9)),NOT(ISBLANK(U35)),NOT(U35=0)))</formula>
    </cfRule>
    <cfRule type="expression" dxfId="3623" priority="27">
      <formula>AND(OR(U35=$M$8,U35=$O$8),AND(NOT(ISBLANK($M$8)),NOT(ISBLANK(U35)),NOT(U35=0)))</formula>
    </cfRule>
    <cfRule type="expression" dxfId="3622" priority="28">
      <formula>AND(OR(U35=$M$7,U35=$O$7),AND(NOT(ISBLANK($M$7)),NOT(ISBLANK(U35)),NOT(U35=0)))</formula>
    </cfRule>
    <cfRule type="expression" dxfId="3621" priority="29">
      <formula>AND(OR(U35=$M$6,U35=$O$6),AND(NOT(ISBLANK($M$6)),NOT(ISBLANK(U35)),NOT(U35=0)))</formula>
    </cfRule>
    <cfRule type="expression" dxfId="3620" priority="30">
      <formula>AND(OR(U35=$M$5,U35=$O$5),AND(NOT(ISBLANK($M$5)),NOT(ISBLANK(U35)),NOT(U35=0)))</formula>
    </cfRule>
    <cfRule type="expression" dxfId="3619" priority="31">
      <formula>AND(OR(U35=$M$4,U35=$O$4),AND(NOT(ISBLANK($M$4)),NOT(ISBLANK(U35)),NOT(U35=0)))</formula>
    </cfRule>
    <cfRule type="cellIs" dxfId="3618" priority="32" operator="equal">
      <formula>0</formula>
    </cfRule>
  </conditionalFormatting>
  <conditionalFormatting sqref="T36">
    <cfRule type="expression" dxfId="3617" priority="17">
      <formula>AND(OR(T36=$M$10,T36=$O$10),AND(NOT(ISBLANK($M$10)),NOT(ISBLANK(T36)),NOT(T36=0)))</formula>
    </cfRule>
    <cfRule type="expression" dxfId="3616" priority="18">
      <formula>AND(OR(T36=$M$9,T36=$O$9),AND(NOT(ISBLANK($M$9)),NOT(ISBLANK(T36)),NOT(T36=0)))</formula>
    </cfRule>
    <cfRule type="expression" dxfId="3615" priority="19">
      <formula>AND(OR(T36=$M$8,T36=$O$8),AND(NOT(ISBLANK($M$8)),NOT(ISBLANK(T36)),NOT(T36=0)))</formula>
    </cfRule>
    <cfRule type="expression" dxfId="3614" priority="20">
      <formula>AND(OR(T36=$M$7,T36=$O$7),AND(NOT(ISBLANK($M$7)),NOT(ISBLANK(T36)),NOT(T36=0)))</formula>
    </cfRule>
    <cfRule type="expression" dxfId="3613" priority="21">
      <formula>AND(OR(T36=$M$6,T36=$O$6),AND(NOT(ISBLANK($M$6)),NOT(ISBLANK(T36)),NOT(T36=0)))</formula>
    </cfRule>
    <cfRule type="expression" dxfId="3612" priority="22">
      <formula>AND(OR(T36=$M$5,T36=$O$5),AND(NOT(ISBLANK($M$5)),NOT(ISBLANK(T36)),NOT(T36=0)))</formula>
    </cfRule>
    <cfRule type="expression" dxfId="3611" priority="23">
      <formula>AND(OR(T36=$M$4,T36=$O$4),AND(NOT(ISBLANK($M$4)),NOT(ISBLANK(T36)),NOT(T36=0)))</formula>
    </cfRule>
    <cfRule type="cellIs" dxfId="3610" priority="24" operator="equal">
      <formula>0</formula>
    </cfRule>
  </conditionalFormatting>
  <conditionalFormatting sqref="W36">
    <cfRule type="expression" dxfId="3609" priority="9">
      <formula>AND(OR(W36=$M$10,W36=$O$10),AND(NOT(ISBLANK($M$10)),NOT(ISBLANK(W36)),NOT(W36=0)))</formula>
    </cfRule>
    <cfRule type="expression" dxfId="3608" priority="10">
      <formula>AND(OR(W36=$M$9,W36=$O$9),AND(NOT(ISBLANK($M$9)),NOT(ISBLANK(W36)),NOT(W36=0)))</formula>
    </cfRule>
    <cfRule type="expression" dxfId="3607" priority="11">
      <formula>AND(OR(W36=$M$8,W36=$O$8),AND(NOT(ISBLANK($M$8)),NOT(ISBLANK(W36)),NOT(W36=0)))</formula>
    </cfRule>
    <cfRule type="expression" dxfId="3606" priority="12">
      <formula>AND(OR(W36=$M$7,W36=$O$7),AND(NOT(ISBLANK($M$7)),NOT(ISBLANK(W36)),NOT(W36=0)))</formula>
    </cfRule>
    <cfRule type="expression" dxfId="3605" priority="13">
      <formula>AND(OR(W36=$M$6,W36=$O$6),AND(NOT(ISBLANK($M$6)),NOT(ISBLANK(W36)),NOT(W36=0)))</formula>
    </cfRule>
    <cfRule type="expression" dxfId="3604" priority="14">
      <formula>AND(OR(W36=$M$5,W36=$O$5),AND(NOT(ISBLANK($M$5)),NOT(ISBLANK(W36)),NOT(W36=0)))</formula>
    </cfRule>
    <cfRule type="expression" dxfId="3603" priority="15">
      <formula>AND(OR(W36=$M$4,W36=$O$4),AND(NOT(ISBLANK($M$4)),NOT(ISBLANK(W36)),NOT(W36=0)))</formula>
    </cfRule>
    <cfRule type="cellIs" dxfId="3602" priority="16" operator="equal">
      <formula>0</formula>
    </cfRule>
  </conditionalFormatting>
  <conditionalFormatting sqref="U36:V36">
    <cfRule type="expression" dxfId="3601" priority="1">
      <formula>AND(OR(U36=$M$10,U36=$O$10),AND(NOT(ISBLANK($M$10)),NOT(ISBLANK(U36)),NOT(U36=0)))</formula>
    </cfRule>
    <cfRule type="expression" dxfId="3600" priority="2">
      <formula>AND(OR(U36=$M$9,U36=$O$9),AND(NOT(ISBLANK($M$9)),NOT(ISBLANK(U36)),NOT(U36=0)))</formula>
    </cfRule>
    <cfRule type="expression" dxfId="3599" priority="3">
      <formula>AND(OR(U36=$M$8,U36=$O$8),AND(NOT(ISBLANK($M$8)),NOT(ISBLANK(U36)),NOT(U36=0)))</formula>
    </cfRule>
    <cfRule type="expression" dxfId="3598" priority="4">
      <formula>AND(OR(U36=$M$7,U36=$O$7),AND(NOT(ISBLANK($M$7)),NOT(ISBLANK(U36)),NOT(U36=0)))</formula>
    </cfRule>
    <cfRule type="expression" dxfId="3597" priority="5">
      <formula>AND(OR(U36=$M$6,U36=$O$6),AND(NOT(ISBLANK($M$6)),NOT(ISBLANK(U36)),NOT(U36=0)))</formula>
    </cfRule>
    <cfRule type="expression" dxfId="3596" priority="6">
      <formula>AND(OR(U36=$M$5,U36=$O$5),AND(NOT(ISBLANK($M$5)),NOT(ISBLANK(U36)),NOT(U36=0)))</formula>
    </cfRule>
    <cfRule type="expression" dxfId="3595" priority="7">
      <formula>AND(OR(U36=$M$4,U36=$O$4),AND(NOT(ISBLANK($M$4)),NOT(ISBLANK(U36)),NOT(U36=0)))</formula>
    </cfRule>
    <cfRule type="cellIs" dxfId="3594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7" fitToWidth="2" orientation="landscape" r:id="rId1"/>
  <headerFooter>
    <oddFooter>&amp;LSeite &amp;P von &amp;N&amp;RStand: &amp;D &amp;T</oddFooter>
  </headerFooter>
  <colBreaks count="1" manualBreakCount="1">
    <brk id="27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80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5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3</v>
      </c>
      <c r="C4" s="250">
        <v>1</v>
      </c>
      <c r="D4" s="584" t="s">
        <v>83</v>
      </c>
      <c r="E4" s="584"/>
      <c r="F4" s="584"/>
      <c r="G4" s="584" t="s">
        <v>84</v>
      </c>
      <c r="H4" s="584"/>
      <c r="I4" s="250" t="s">
        <v>39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2</v>
      </c>
      <c r="R4" s="111"/>
      <c r="S4" s="250">
        <v>8</v>
      </c>
      <c r="T4" s="584" t="s">
        <v>391</v>
      </c>
      <c r="U4" s="584"/>
      <c r="V4" s="584"/>
      <c r="W4" s="584" t="s">
        <v>392</v>
      </c>
      <c r="X4" s="584"/>
      <c r="Y4" s="250" t="s">
        <v>47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3</v>
      </c>
      <c r="C5" s="250">
        <v>2</v>
      </c>
      <c r="D5" s="584" t="s">
        <v>349</v>
      </c>
      <c r="E5" s="584"/>
      <c r="F5" s="584"/>
      <c r="G5" s="584" t="s">
        <v>49</v>
      </c>
      <c r="H5" s="584"/>
      <c r="I5" s="250" t="s">
        <v>47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3</v>
      </c>
      <c r="R5" s="111"/>
      <c r="S5" s="250">
        <v>9</v>
      </c>
      <c r="T5" s="584" t="s">
        <v>138</v>
      </c>
      <c r="U5" s="584"/>
      <c r="V5" s="584"/>
      <c r="W5" s="584" t="s">
        <v>165</v>
      </c>
      <c r="X5" s="584"/>
      <c r="Y5" s="250" t="s">
        <v>65</v>
      </c>
      <c r="Z5" s="2"/>
      <c r="AA5" s="50"/>
      <c r="AB5" s="597" t="s">
        <v>12</v>
      </c>
      <c r="AC5" s="598"/>
      <c r="AD5" s="599" t="str">
        <f>+IF(AB6="","",MID(AB6,1,4))</f>
        <v>Rams</v>
      </c>
      <c r="AE5" s="592"/>
      <c r="AF5" s="593"/>
      <c r="AG5" s="592" t="str">
        <f>+IF(AB7="","",MID(AB7,1,4))</f>
        <v>Heis</v>
      </c>
      <c r="AH5" s="592"/>
      <c r="AI5" s="593"/>
      <c r="AJ5" s="591" t="str">
        <f>+IF(AB8="","",MID(AB8,1,4))</f>
        <v>Tang</v>
      </c>
      <c r="AK5" s="592"/>
      <c r="AL5" s="593"/>
      <c r="AM5" s="591" t="str">
        <f>+IF(AB9="","",MID(AB9,1,4))</f>
        <v>Klin</v>
      </c>
      <c r="AN5" s="592"/>
      <c r="AO5" s="593"/>
      <c r="AP5" s="591" t="str">
        <f>+IF(AB10="","",MID(AB10,1,4))</f>
        <v>Ring</v>
      </c>
      <c r="AQ5" s="592"/>
      <c r="AR5" s="593"/>
      <c r="AS5" s="591" t="str">
        <f>+IF(AB11="","",MID(AB11,1,4))</f>
        <v>Glei</v>
      </c>
      <c r="AT5" s="592"/>
      <c r="AU5" s="593"/>
      <c r="AV5" s="591" t="str">
        <f>+IF(AB12="","",MID(AB12,1,4))</f>
        <v>Maad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3</v>
      </c>
      <c r="C6" s="250">
        <v>3</v>
      </c>
      <c r="D6" s="584" t="s">
        <v>155</v>
      </c>
      <c r="E6" s="584"/>
      <c r="F6" s="584"/>
      <c r="G6" s="584" t="s">
        <v>350</v>
      </c>
      <c r="H6" s="584"/>
      <c r="I6" s="250" t="s">
        <v>44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3</v>
      </c>
      <c r="R6" s="111"/>
      <c r="S6" s="250">
        <v>10</v>
      </c>
      <c r="T6" s="584" t="s">
        <v>156</v>
      </c>
      <c r="U6" s="584"/>
      <c r="V6" s="584"/>
      <c r="W6" s="584" t="s">
        <v>49</v>
      </c>
      <c r="X6" s="584"/>
      <c r="Y6" s="250" t="s">
        <v>41</v>
      </c>
      <c r="Z6" s="2"/>
      <c r="AA6" s="3" t="str">
        <f>+BD6</f>
        <v/>
      </c>
      <c r="AB6" s="7" t="str">
        <f>+CONCATENATE(D4," ",G4)</f>
        <v>Ramsl Erik</v>
      </c>
      <c r="AC6" s="4" t="str">
        <f>+IF(I4="","",I4)</f>
        <v>STTV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3</v>
      </c>
      <c r="C7" s="250">
        <v>4</v>
      </c>
      <c r="D7" s="584" t="s">
        <v>158</v>
      </c>
      <c r="E7" s="584"/>
      <c r="F7" s="584"/>
      <c r="G7" s="584" t="s">
        <v>86</v>
      </c>
      <c r="H7" s="584"/>
      <c r="I7" s="250" t="s">
        <v>41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2</v>
      </c>
      <c r="R7" s="111"/>
      <c r="S7" s="250">
        <v>11</v>
      </c>
      <c r="T7" s="584" t="s">
        <v>45</v>
      </c>
      <c r="U7" s="584"/>
      <c r="V7" s="584"/>
      <c r="W7" s="584" t="s">
        <v>323</v>
      </c>
      <c r="X7" s="584"/>
      <c r="Y7" s="250" t="s">
        <v>41</v>
      </c>
      <c r="Z7" s="2"/>
      <c r="AA7" s="3" t="str">
        <f t="shared" ref="AA7:AA12" si="7">+BD7</f>
        <v/>
      </c>
      <c r="AB7" s="8" t="str">
        <f t="shared" ref="AB7:AB12" si="8">+CONCATENATE(D5," ",G5)</f>
        <v>Heiss Lukas</v>
      </c>
      <c r="AC7" s="5" t="str">
        <f t="shared" ref="AC7:AC12" si="9">+IF(I5="","",I5)</f>
        <v>NÖTTV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3</v>
      </c>
      <c r="C8" s="250">
        <v>5</v>
      </c>
      <c r="D8" s="584" t="s">
        <v>101</v>
      </c>
      <c r="E8" s="584"/>
      <c r="F8" s="584"/>
      <c r="G8" s="584" t="s">
        <v>38</v>
      </c>
      <c r="H8" s="584"/>
      <c r="I8" s="250" t="s">
        <v>41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2</v>
      </c>
      <c r="R8" s="111"/>
      <c r="S8" s="250">
        <v>12</v>
      </c>
      <c r="T8" s="584" t="s">
        <v>102</v>
      </c>
      <c r="U8" s="584"/>
      <c r="V8" s="584"/>
      <c r="W8" s="584" t="s">
        <v>103</v>
      </c>
      <c r="X8" s="584"/>
      <c r="Y8" s="250" t="s">
        <v>44</v>
      </c>
      <c r="Z8" s="2"/>
      <c r="AA8" s="3" t="str">
        <f t="shared" si="7"/>
        <v/>
      </c>
      <c r="AB8" s="9" t="str">
        <f t="shared" si="8"/>
        <v>Tang Eric</v>
      </c>
      <c r="AC8" s="5" t="str">
        <f t="shared" si="9"/>
        <v>WTTV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3</v>
      </c>
      <c r="C9" s="250">
        <v>6</v>
      </c>
      <c r="D9" s="584" t="s">
        <v>148</v>
      </c>
      <c r="E9" s="584"/>
      <c r="F9" s="584"/>
      <c r="G9" s="584" t="s">
        <v>76</v>
      </c>
      <c r="H9" s="584"/>
      <c r="I9" s="250" t="s">
        <v>65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3</v>
      </c>
      <c r="R9" s="111"/>
      <c r="S9" s="250">
        <v>13</v>
      </c>
      <c r="T9" s="584" t="s">
        <v>139</v>
      </c>
      <c r="U9" s="584"/>
      <c r="V9" s="584"/>
      <c r="W9" s="584" t="s">
        <v>140</v>
      </c>
      <c r="X9" s="584"/>
      <c r="Y9" s="250" t="s">
        <v>36</v>
      </c>
      <c r="Z9" s="2"/>
      <c r="AA9" s="3" t="str">
        <f t="shared" si="7"/>
        <v/>
      </c>
      <c r="AB9" s="9" t="str">
        <f t="shared" si="8"/>
        <v>Klinglmair Manuel</v>
      </c>
      <c r="AC9" s="5" t="str">
        <f t="shared" si="9"/>
        <v>OÖTTV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3</v>
      </c>
      <c r="C10" s="250">
        <v>7</v>
      </c>
      <c r="D10" s="584" t="s">
        <v>99</v>
      </c>
      <c r="E10" s="584"/>
      <c r="F10" s="584"/>
      <c r="G10" s="584" t="s">
        <v>93</v>
      </c>
      <c r="H10" s="584"/>
      <c r="I10" s="250" t="s">
        <v>47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0</v>
      </c>
      <c r="R10" s="111"/>
      <c r="S10" s="109"/>
      <c r="T10" s="600"/>
      <c r="U10" s="600"/>
      <c r="V10" s="600"/>
      <c r="W10" s="600"/>
      <c r="X10" s="600"/>
      <c r="Y10" s="109"/>
      <c r="Z10" s="2"/>
      <c r="AA10" s="3" t="str">
        <f t="shared" si="7"/>
        <v/>
      </c>
      <c r="AB10" s="9" t="str">
        <f t="shared" si="8"/>
        <v>Ringl Michael</v>
      </c>
      <c r="AC10" s="5" t="str">
        <f t="shared" si="9"/>
        <v>OÖTTV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Gleirscher Simon</v>
      </c>
      <c r="AC11" s="5" t="str">
        <f t="shared" si="9"/>
        <v>TTTV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16</v>
      </c>
      <c r="C12" s="604"/>
      <c r="D12" s="604"/>
      <c r="E12" s="604"/>
      <c r="F12" s="604"/>
      <c r="G12" s="604"/>
      <c r="H12" s="604"/>
      <c r="I12" s="605"/>
      <c r="J12" s="606">
        <f>+B12+1</f>
        <v>17</v>
      </c>
      <c r="K12" s="607"/>
      <c r="L12" s="607"/>
      <c r="M12" s="607"/>
      <c r="N12" s="607"/>
      <c r="O12" s="607"/>
      <c r="P12" s="607"/>
      <c r="Q12" s="608"/>
      <c r="R12" s="606">
        <f>+J12+1</f>
        <v>18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Maad Johannes</v>
      </c>
      <c r="AC12" s="6" t="str">
        <f t="shared" si="9"/>
        <v>NÖTTV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Tang</v>
      </c>
      <c r="E14" s="76" t="s">
        <v>3</v>
      </c>
      <c r="F14" s="93">
        <v>6</v>
      </c>
      <c r="G14" s="149" t="str">
        <f t="shared" ref="G14:G40" si="11">+IF(F14="","",IF(COUNTIF($C$4:$C$10,F14)=1,VLOOKUP(F14,$C$4:$I$10,2,FALSE),IF(COUNTIF($S$4:$S$10,F14)=1,VLOOKUP(F14,$S$4:$Y$10,2,FALSE),"")))</f>
        <v>Gleirscher</v>
      </c>
      <c r="H14" s="15">
        <v>1</v>
      </c>
      <c r="I14" s="157" t="str">
        <f t="shared" ref="I14:I40" si="12">+IF(H14="","",IF(COUNTIF($C$4:$C$10,H14)=1,VLOOKUP(H14,$C$4:$I$10,2,FALSE),IF(COUNTIF($S$4:$S$10,H14)=1,VLOOKUP(H14,$S$4:$Y$10,2,FALSE),"")))</f>
        <v>Ramsl</v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Heiss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Maad</v>
      </c>
      <c r="P14" s="15">
        <v>9</v>
      </c>
      <c r="Q14" s="162" t="str">
        <f>+IF(P14="","",IF(COUNTIF($C$4:$C$10,P14)=1,VLOOKUP(P14,$C$4:$I$10,2,FALSE),IF(COUNTIF($S$4:$S$10,P14)=1,VLOOKUP(P14,$S$4:$Y$10,2,FALSE),"")))</f>
        <v>Pürstinger</v>
      </c>
      <c r="R14" s="140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Klinglmair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Ringl</v>
      </c>
      <c r="X14" s="15">
        <v>10</v>
      </c>
      <c r="Y14" s="167" t="str">
        <f>+IF(X14="","",IF(COUNTIF($C$4:$C$10,X14)=1,VLOOKUP(X14,$C$4:$I$10,2,FALSE),IF(COUNTIF($S$4:$S$10,X14)=1,VLOOKUP(X14,$S$4:$Y$10,2,FALSE),"")))</f>
        <v>Stüger</v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8</v>
      </c>
      <c r="D15" s="150" t="str">
        <f t="shared" ref="D15:D26" si="13">+IF(C15="","",IF(COUNTIF($C$4:$C$10,C15)=1,VLOOKUP(C15,$C$4:$I$10,2,FALSE),IF(COUNTIF($S$4:$S$10,C15)=1,VLOOKUP(C15,$S$4:$Y$10,2,FALSE),"")))</f>
        <v>Sagwe</v>
      </c>
      <c r="E15" s="70" t="s">
        <v>3</v>
      </c>
      <c r="F15" s="94">
        <v>13</v>
      </c>
      <c r="G15" s="150" t="str">
        <f t="shared" si="11"/>
        <v>Rainer</v>
      </c>
      <c r="H15" s="29">
        <v>6</v>
      </c>
      <c r="I15" s="158" t="str">
        <f t="shared" si="12"/>
        <v>Gleirscher</v>
      </c>
      <c r="J15" s="115">
        <f>+B15</f>
        <v>0.55902777777777779</v>
      </c>
      <c r="K15" s="105">
        <v>9</v>
      </c>
      <c r="L15" s="161" t="str">
        <f t="shared" ref="L15:L26" si="14">+IF(K15="","",IF(COUNTIF($C$4:$C$10,K15)=1,VLOOKUP(K15,$C$4:$I$10,2,FALSE),IF(COUNTIF($S$4:$S$10,K15)=1,VLOOKUP(K15,$S$4:$Y$10,2,FALSE),"")))</f>
        <v>Pürstinger</v>
      </c>
      <c r="M15" s="104" t="s">
        <v>3</v>
      </c>
      <c r="N15" s="105">
        <v>12</v>
      </c>
      <c r="O15" s="161" t="str">
        <f t="shared" ref="O15:O40" si="15">+IF(N15="","",IF(COUNTIF($C$4:$C$10,N15)=1,VLOOKUP(N15,$C$4:$I$10,2,FALSE),IF(COUNTIF($S$4:$S$10,N15)=1,VLOOKUP(N15,$S$4:$Y$10,2,FALSE),"")))</f>
        <v>Schuhmacher</v>
      </c>
      <c r="P15" s="29">
        <v>7</v>
      </c>
      <c r="Q15" s="163" t="str">
        <f t="shared" ref="Q15:Q40" si="16">+IF(P15="","",IF(COUNTIF($C$4:$C$10,P15)=1,VLOOKUP(P15,$C$4:$I$10,2,FALSE),IF(COUNTIF($S$4:$S$10,P15)=1,VLOOKUP(P15,$S$4:$Y$10,2,FALSE),"")))</f>
        <v>Maad</v>
      </c>
      <c r="R15" s="141">
        <f>+B15</f>
        <v>0.55902777777777779</v>
      </c>
      <c r="S15" s="105">
        <v>10</v>
      </c>
      <c r="T15" s="161" t="str">
        <f t="shared" ref="T15:T26" si="17">+IF(S15="","",IF(COUNTIF($C$4:$C$10,S15)=1,VLOOKUP(S15,$C$4:$I$10,2,FALSE),IF(COUNTIF($S$4:$S$10,S15)=1,VLOOKUP(S15,$S$4:$Y$10,2,FALSE),"")))</f>
        <v>Stüger</v>
      </c>
      <c r="U15" s="104" t="s">
        <v>3</v>
      </c>
      <c r="V15" s="105">
        <v>11</v>
      </c>
      <c r="W15" s="161" t="str">
        <f t="shared" ref="W15:W26" si="18">+IF(V15="","",IF(COUNTIF($C$4:$C$10,V15)=1,VLOOKUP(V15,$C$4:$I$10,2,FALSE),IF(COUNTIF($S$4:$S$10,V15)=1,VLOOKUP(V15,$S$4:$Y$10,2,FALSE),"")))</f>
        <v>Promberger</v>
      </c>
      <c r="X15" s="29">
        <v>5</v>
      </c>
      <c r="Y15" s="146" t="str">
        <f t="shared" ref="Y15:Y26" si="19">+IF(X15="","",IF(COUNTIF($C$4:$C$10,X15)=1,VLOOKUP(X15,$C$4:$I$10,2,FALSE),IF(COUNTIF($S$4:$S$10,X15)=1,VLOOKUP(X15,$S$4:$Y$10,2,FALSE),"")))</f>
        <v>Ringl</v>
      </c>
      <c r="AB15" s="613" t="s">
        <v>13</v>
      </c>
      <c r="AC15" s="614"/>
      <c r="AD15" s="599" t="str">
        <f>+IF(AB16="","",MID(AB16,1,4))</f>
        <v>Sagw</v>
      </c>
      <c r="AE15" s="592"/>
      <c r="AF15" s="593"/>
      <c r="AG15" s="592" t="str">
        <f>+IF(AB17="","",MID(AB17,1,4))</f>
        <v>Pürs</v>
      </c>
      <c r="AH15" s="592"/>
      <c r="AI15" s="593"/>
      <c r="AJ15" s="591" t="str">
        <f>+IF(AB18="","",MID(AB18,1,4))</f>
        <v>Stüg</v>
      </c>
      <c r="AK15" s="592"/>
      <c r="AL15" s="593"/>
      <c r="AM15" s="591" t="str">
        <f>+IF(AB19="","",MID(AB19,1,4))</f>
        <v>Prom</v>
      </c>
      <c r="AN15" s="592"/>
      <c r="AO15" s="593"/>
      <c r="AP15" s="591" t="str">
        <f>+IF(AB20="","",MID(AB20,1,4))</f>
        <v>Schu</v>
      </c>
      <c r="AQ15" s="592"/>
      <c r="AR15" s="593"/>
      <c r="AS15" s="591" t="str">
        <f>+IF(AB21="","",MID(AB21,1,4))</f>
        <v>Rain</v>
      </c>
      <c r="AT15" s="592"/>
      <c r="AU15" s="593"/>
      <c r="AV15" s="591" t="str">
        <f>+IF(AB22="","",MID(AB22,1,4))</f>
        <v xml:space="preserve"> 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Gleirscher</v>
      </c>
      <c r="E16" s="70" t="s">
        <v>3</v>
      </c>
      <c r="F16" s="94">
        <v>4</v>
      </c>
      <c r="G16" s="150" t="str">
        <f t="shared" si="11"/>
        <v>Klinglmair</v>
      </c>
      <c r="H16" s="29">
        <v>13</v>
      </c>
      <c r="I16" s="158" t="str">
        <f t="shared" si="12"/>
        <v>Rainer</v>
      </c>
      <c r="J16" s="115">
        <f t="shared" ref="J16:J42" si="20">+B16</f>
        <v>0.57638888888888895</v>
      </c>
      <c r="K16" s="105">
        <v>7</v>
      </c>
      <c r="L16" s="161" t="str">
        <f t="shared" si="14"/>
        <v>Maad</v>
      </c>
      <c r="M16" s="104" t="s">
        <v>3</v>
      </c>
      <c r="N16" s="105">
        <v>3</v>
      </c>
      <c r="O16" s="161" t="str">
        <f t="shared" si="15"/>
        <v>Tang</v>
      </c>
      <c r="P16" s="29">
        <v>12</v>
      </c>
      <c r="Q16" s="163" t="str">
        <f t="shared" si="16"/>
        <v>Schuhmacher</v>
      </c>
      <c r="R16" s="141">
        <f t="shared" ref="R16:R32" si="21">+B16</f>
        <v>0.57638888888888895</v>
      </c>
      <c r="S16" s="105">
        <v>1</v>
      </c>
      <c r="T16" s="161" t="str">
        <f t="shared" si="17"/>
        <v>Ramsl</v>
      </c>
      <c r="U16" s="104" t="s">
        <v>3</v>
      </c>
      <c r="V16" s="105">
        <v>2</v>
      </c>
      <c r="W16" s="161" t="str">
        <f t="shared" si="18"/>
        <v>Heiss</v>
      </c>
      <c r="X16" s="29">
        <v>5</v>
      </c>
      <c r="Y16" s="146" t="str">
        <f t="shared" si="19"/>
        <v>Ringl</v>
      </c>
      <c r="AA16" s="3" t="str">
        <f>+BD16</f>
        <v/>
      </c>
      <c r="AB16" s="7" t="str">
        <f>+CONCATENATE(T4," ",W4)</f>
        <v>Sagwe Marc</v>
      </c>
      <c r="AC16" s="4" t="str">
        <f>+IF(Y4="","",Y4)</f>
        <v>NÖTTV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13</v>
      </c>
      <c r="D17" s="150" t="str">
        <f t="shared" si="13"/>
        <v>Rainer</v>
      </c>
      <c r="E17" s="70" t="s">
        <v>3</v>
      </c>
      <c r="F17" s="94">
        <v>11</v>
      </c>
      <c r="G17" s="150" t="str">
        <f t="shared" si="11"/>
        <v>Promberger</v>
      </c>
      <c r="H17" s="29">
        <v>4</v>
      </c>
      <c r="I17" s="158" t="str">
        <f t="shared" si="12"/>
        <v>Klinglmair</v>
      </c>
      <c r="J17" s="115">
        <f t="shared" si="20"/>
        <v>0.59375</v>
      </c>
      <c r="K17" s="105">
        <v>12</v>
      </c>
      <c r="L17" s="161" t="str">
        <f t="shared" si="14"/>
        <v>Schuhmacher</v>
      </c>
      <c r="M17" s="104" t="s">
        <v>3</v>
      </c>
      <c r="N17" s="105">
        <v>10</v>
      </c>
      <c r="O17" s="161" t="str">
        <f t="shared" si="15"/>
        <v>Stüger</v>
      </c>
      <c r="P17" s="29">
        <v>3</v>
      </c>
      <c r="Q17" s="163" t="str">
        <f t="shared" si="16"/>
        <v>Tang</v>
      </c>
      <c r="R17" s="141">
        <f t="shared" si="21"/>
        <v>0.59375</v>
      </c>
      <c r="S17" s="105">
        <v>8</v>
      </c>
      <c r="T17" s="161" t="str">
        <f t="shared" si="17"/>
        <v>Sagwe</v>
      </c>
      <c r="U17" s="104" t="s">
        <v>3</v>
      </c>
      <c r="V17" s="105">
        <v>9</v>
      </c>
      <c r="W17" s="161" t="str">
        <f t="shared" si="18"/>
        <v>Pürstinger</v>
      </c>
      <c r="X17" s="29">
        <v>2</v>
      </c>
      <c r="Y17" s="146" t="str">
        <f t="shared" si="19"/>
        <v>Heiss</v>
      </c>
      <c r="AA17" s="3" t="str">
        <f t="shared" ref="AA17:AA22" si="26">+BD17</f>
        <v/>
      </c>
      <c r="AB17" s="8" t="str">
        <f t="shared" ref="AB17:AB22" si="27">+CONCATENATE(T5," ",W5)</f>
        <v>Pürstinger Jakob</v>
      </c>
      <c r="AC17" s="5" t="str">
        <f t="shared" ref="AC17:AC22" si="28">+IF(Y5="","",Y5)</f>
        <v>TTTV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Klinglmair</v>
      </c>
      <c r="E18" s="70" t="s">
        <v>3</v>
      </c>
      <c r="F18" s="94">
        <v>7</v>
      </c>
      <c r="G18" s="150" t="str">
        <f t="shared" si="11"/>
        <v>Maad</v>
      </c>
      <c r="H18" s="29">
        <v>11</v>
      </c>
      <c r="I18" s="158" t="str">
        <f t="shared" si="12"/>
        <v>Promberger</v>
      </c>
      <c r="J18" s="115">
        <f t="shared" si="20"/>
        <v>0.61805555555555558</v>
      </c>
      <c r="K18" s="105">
        <v>3</v>
      </c>
      <c r="L18" s="161" t="str">
        <f t="shared" si="14"/>
        <v>Tang</v>
      </c>
      <c r="M18" s="104" t="s">
        <v>3</v>
      </c>
      <c r="N18" s="105">
        <v>1</v>
      </c>
      <c r="O18" s="161" t="str">
        <f t="shared" si="15"/>
        <v>Ramsl</v>
      </c>
      <c r="P18" s="29">
        <v>10</v>
      </c>
      <c r="Q18" s="163" t="str">
        <f t="shared" si="16"/>
        <v>Stüger</v>
      </c>
      <c r="R18" s="141">
        <f t="shared" si="21"/>
        <v>0.61805555555555558</v>
      </c>
      <c r="S18" s="105">
        <v>5</v>
      </c>
      <c r="T18" s="161" t="str">
        <f t="shared" si="17"/>
        <v>Ringl</v>
      </c>
      <c r="U18" s="104" t="s">
        <v>3</v>
      </c>
      <c r="V18" s="105">
        <v>6</v>
      </c>
      <c r="W18" s="161" t="str">
        <f t="shared" si="18"/>
        <v>Gleirscher</v>
      </c>
      <c r="X18" s="29">
        <v>2</v>
      </c>
      <c r="Y18" s="146" t="str">
        <f t="shared" si="19"/>
        <v>Heiss</v>
      </c>
      <c r="AA18" s="3" t="str">
        <f t="shared" si="26"/>
        <v/>
      </c>
      <c r="AB18" s="9" t="str">
        <f t="shared" si="27"/>
        <v>Stüger Lukas</v>
      </c>
      <c r="AC18" s="5" t="str">
        <f t="shared" si="28"/>
        <v>OÖTTV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11</v>
      </c>
      <c r="D19" s="150" t="str">
        <f t="shared" si="13"/>
        <v>Promberger</v>
      </c>
      <c r="E19" s="70" t="s">
        <v>3</v>
      </c>
      <c r="F19" s="94">
        <v>12</v>
      </c>
      <c r="G19" s="150" t="str">
        <f t="shared" si="11"/>
        <v>Schuhmacher</v>
      </c>
      <c r="H19" s="29">
        <v>7</v>
      </c>
      <c r="I19" s="158" t="str">
        <f t="shared" si="12"/>
        <v>Maad</v>
      </c>
      <c r="J19" s="115">
        <f t="shared" si="20"/>
        <v>0.63541666666666663</v>
      </c>
      <c r="K19" s="105">
        <v>10</v>
      </c>
      <c r="L19" s="161" t="str">
        <f t="shared" si="14"/>
        <v>Stüger</v>
      </c>
      <c r="M19" s="104" t="s">
        <v>3</v>
      </c>
      <c r="N19" s="105">
        <v>8</v>
      </c>
      <c r="O19" s="161" t="str">
        <f t="shared" si="15"/>
        <v>Sagwe</v>
      </c>
      <c r="P19" s="29">
        <v>1</v>
      </c>
      <c r="Q19" s="163" t="str">
        <f t="shared" si="16"/>
        <v>Ramsl</v>
      </c>
      <c r="R19" s="141">
        <f t="shared" si="21"/>
        <v>0.63541666666666663</v>
      </c>
      <c r="S19" s="105">
        <v>9</v>
      </c>
      <c r="T19" s="161" t="str">
        <f t="shared" si="17"/>
        <v>Pürstinger</v>
      </c>
      <c r="U19" s="104" t="s">
        <v>3</v>
      </c>
      <c r="V19" s="105">
        <v>13</v>
      </c>
      <c r="W19" s="161" t="str">
        <f t="shared" si="18"/>
        <v>Rainer</v>
      </c>
      <c r="X19" s="29">
        <v>6</v>
      </c>
      <c r="Y19" s="146" t="str">
        <f t="shared" si="19"/>
        <v>Gleirscher</v>
      </c>
      <c r="AA19" s="3" t="str">
        <f t="shared" si="26"/>
        <v/>
      </c>
      <c r="AB19" s="9" t="str">
        <f t="shared" si="27"/>
        <v>Promberger Matthias</v>
      </c>
      <c r="AC19" s="5" t="str">
        <f t="shared" si="28"/>
        <v>OÖTTV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Maad</v>
      </c>
      <c r="E20" s="70" t="s">
        <v>3</v>
      </c>
      <c r="F20" s="94">
        <v>5</v>
      </c>
      <c r="G20" s="150" t="str">
        <f t="shared" si="11"/>
        <v>Ringl</v>
      </c>
      <c r="H20" s="29">
        <v>12</v>
      </c>
      <c r="I20" s="158" t="str">
        <f t="shared" si="12"/>
        <v>Schuhmacher</v>
      </c>
      <c r="J20" s="115">
        <f t="shared" si="20"/>
        <v>0.65277777777777779</v>
      </c>
      <c r="K20" s="105">
        <v>1</v>
      </c>
      <c r="L20" s="161" t="str">
        <f t="shared" si="14"/>
        <v>Ramsl</v>
      </c>
      <c r="M20" s="104" t="s">
        <v>3</v>
      </c>
      <c r="N20" s="105">
        <v>4</v>
      </c>
      <c r="O20" s="161" t="str">
        <f t="shared" si="15"/>
        <v>Klinglmair</v>
      </c>
      <c r="P20" s="29">
        <v>8</v>
      </c>
      <c r="Q20" s="163" t="str">
        <f t="shared" si="16"/>
        <v>Sagwe</v>
      </c>
      <c r="R20" s="141">
        <f t="shared" si="21"/>
        <v>0.65277777777777779</v>
      </c>
      <c r="S20" s="105">
        <v>2</v>
      </c>
      <c r="T20" s="161" t="str">
        <f t="shared" si="17"/>
        <v>Heiss</v>
      </c>
      <c r="U20" s="104" t="s">
        <v>3</v>
      </c>
      <c r="V20" s="105">
        <v>3</v>
      </c>
      <c r="W20" s="161" t="str">
        <f t="shared" si="18"/>
        <v>Tang</v>
      </c>
      <c r="X20" s="29">
        <v>6</v>
      </c>
      <c r="Y20" s="146" t="str">
        <f t="shared" si="19"/>
        <v>Gleirscher</v>
      </c>
      <c r="AA20" s="3" t="str">
        <f t="shared" si="26"/>
        <v/>
      </c>
      <c r="AB20" s="9" t="str">
        <f t="shared" si="27"/>
        <v>Schuhmacher Manfred</v>
      </c>
      <c r="AC20" s="5" t="str">
        <f t="shared" si="28"/>
        <v>WTTV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13</v>
      </c>
      <c r="D21" s="150" t="str">
        <f t="shared" si="13"/>
        <v>Rainer</v>
      </c>
      <c r="E21" s="70" t="s">
        <v>3</v>
      </c>
      <c r="F21" s="94">
        <v>12</v>
      </c>
      <c r="G21" s="150" t="str">
        <f t="shared" si="11"/>
        <v>Schuhmacher</v>
      </c>
      <c r="H21" s="29">
        <v>5</v>
      </c>
      <c r="I21" s="158" t="str">
        <f t="shared" si="12"/>
        <v>Ringl</v>
      </c>
      <c r="J21" s="115">
        <f t="shared" si="20"/>
        <v>0.67013888888888884</v>
      </c>
      <c r="K21" s="105">
        <v>8</v>
      </c>
      <c r="L21" s="161" t="str">
        <f t="shared" si="14"/>
        <v>Sagwe</v>
      </c>
      <c r="M21" s="104" t="s">
        <v>3</v>
      </c>
      <c r="N21" s="105">
        <v>11</v>
      </c>
      <c r="O21" s="161" t="str">
        <f t="shared" si="15"/>
        <v>Promberger</v>
      </c>
      <c r="P21" s="29">
        <v>4</v>
      </c>
      <c r="Q21" s="163" t="str">
        <f t="shared" si="16"/>
        <v>Klinglmair</v>
      </c>
      <c r="R21" s="141">
        <f t="shared" si="21"/>
        <v>0.67013888888888884</v>
      </c>
      <c r="S21" s="105">
        <v>9</v>
      </c>
      <c r="T21" s="161" t="str">
        <f t="shared" si="17"/>
        <v>Pürstinger</v>
      </c>
      <c r="U21" s="104" t="s">
        <v>3</v>
      </c>
      <c r="V21" s="105">
        <v>10</v>
      </c>
      <c r="W21" s="161" t="str">
        <f t="shared" si="18"/>
        <v>Stüger</v>
      </c>
      <c r="X21" s="29">
        <v>3</v>
      </c>
      <c r="Y21" s="146" t="str">
        <f t="shared" si="19"/>
        <v>Tang</v>
      </c>
      <c r="AA21" s="3" t="str">
        <f t="shared" si="26"/>
        <v/>
      </c>
      <c r="AB21" s="9" t="str">
        <f t="shared" si="27"/>
        <v>Rainer Noah</v>
      </c>
      <c r="AC21" s="5" t="str">
        <f t="shared" si="28"/>
        <v>KTTV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Ringl</v>
      </c>
      <c r="E22" s="70" t="s">
        <v>3</v>
      </c>
      <c r="F22" s="94">
        <v>1</v>
      </c>
      <c r="G22" s="150" t="str">
        <f t="shared" si="11"/>
        <v>Ramsl</v>
      </c>
      <c r="H22" s="29">
        <v>13</v>
      </c>
      <c r="I22" s="158" t="str">
        <f t="shared" si="12"/>
        <v>Rainer</v>
      </c>
      <c r="J22" s="115">
        <f t="shared" si="20"/>
        <v>0.69444444444444453</v>
      </c>
      <c r="K22" s="105">
        <v>4</v>
      </c>
      <c r="L22" s="161" t="str">
        <f t="shared" si="14"/>
        <v>Klinglmair</v>
      </c>
      <c r="M22" s="104" t="s">
        <v>3</v>
      </c>
      <c r="N22" s="105">
        <v>2</v>
      </c>
      <c r="O22" s="161" t="str">
        <f t="shared" si="15"/>
        <v>Heiss</v>
      </c>
      <c r="P22" s="29">
        <v>11</v>
      </c>
      <c r="Q22" s="163" t="str">
        <f t="shared" si="16"/>
        <v>Promberger</v>
      </c>
      <c r="R22" s="141">
        <f t="shared" si="21"/>
        <v>0.69444444444444453</v>
      </c>
      <c r="S22" s="105">
        <v>6</v>
      </c>
      <c r="T22" s="161" t="str">
        <f t="shared" si="17"/>
        <v>Gleirscher</v>
      </c>
      <c r="U22" s="104" t="s">
        <v>3</v>
      </c>
      <c r="V22" s="105">
        <v>7</v>
      </c>
      <c r="W22" s="161" t="str">
        <f t="shared" si="18"/>
        <v>Maad</v>
      </c>
      <c r="X22" s="29">
        <v>3</v>
      </c>
      <c r="Y22" s="146" t="str">
        <f t="shared" si="19"/>
        <v>Tang</v>
      </c>
      <c r="AA22" s="3" t="str">
        <f t="shared" si="26"/>
        <v/>
      </c>
      <c r="AB22" s="10" t="str">
        <f t="shared" si="27"/>
        <v xml:space="preserve"> </v>
      </c>
      <c r="AC22" s="6" t="str">
        <f t="shared" si="28"/>
        <v/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10</v>
      </c>
      <c r="D23" s="150" t="str">
        <f t="shared" si="13"/>
        <v>Stüger</v>
      </c>
      <c r="E23" s="70" t="s">
        <v>3</v>
      </c>
      <c r="F23" s="94">
        <v>13</v>
      </c>
      <c r="G23" s="150" t="str">
        <f t="shared" si="11"/>
        <v>Rainer</v>
      </c>
      <c r="H23" s="29">
        <v>1</v>
      </c>
      <c r="I23" s="158" t="str">
        <f t="shared" si="12"/>
        <v>Ramsl</v>
      </c>
      <c r="J23" s="115">
        <f t="shared" si="20"/>
        <v>0.71180555555555547</v>
      </c>
      <c r="K23" s="105">
        <v>11</v>
      </c>
      <c r="L23" s="161" t="str">
        <f t="shared" si="14"/>
        <v>Promberger</v>
      </c>
      <c r="M23" s="104" t="s">
        <v>3</v>
      </c>
      <c r="N23" s="105">
        <v>9</v>
      </c>
      <c r="O23" s="161" t="str">
        <f t="shared" si="15"/>
        <v>Pürstinger</v>
      </c>
      <c r="P23" s="29">
        <v>2</v>
      </c>
      <c r="Q23" s="163" t="str">
        <f t="shared" si="16"/>
        <v>Heiss</v>
      </c>
      <c r="R23" s="141">
        <f t="shared" si="21"/>
        <v>0.71180555555555547</v>
      </c>
      <c r="S23" s="105">
        <v>12</v>
      </c>
      <c r="T23" s="161" t="str">
        <f t="shared" si="17"/>
        <v>Schuhmacher</v>
      </c>
      <c r="U23" s="104" t="s">
        <v>3</v>
      </c>
      <c r="V23" s="105">
        <v>8</v>
      </c>
      <c r="W23" s="161" t="str">
        <f t="shared" si="18"/>
        <v>Sagwe</v>
      </c>
      <c r="X23" s="29">
        <v>7</v>
      </c>
      <c r="Y23" s="146" t="str">
        <f t="shared" si="19"/>
        <v>Maad</v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Ramsl</v>
      </c>
      <c r="E24" s="70" t="s">
        <v>3</v>
      </c>
      <c r="F24" s="94">
        <v>6</v>
      </c>
      <c r="G24" s="150" t="str">
        <f t="shared" si="11"/>
        <v>Gleirscher</v>
      </c>
      <c r="H24" s="29">
        <v>10</v>
      </c>
      <c r="I24" s="158" t="str">
        <f t="shared" si="12"/>
        <v>Stüger</v>
      </c>
      <c r="J24" s="115">
        <f t="shared" si="20"/>
        <v>0.72916666666666663</v>
      </c>
      <c r="K24" s="105">
        <v>2</v>
      </c>
      <c r="L24" s="161" t="str">
        <f t="shared" si="14"/>
        <v>Heiss</v>
      </c>
      <c r="M24" s="104" t="s">
        <v>3</v>
      </c>
      <c r="N24" s="105">
        <v>5</v>
      </c>
      <c r="O24" s="161" t="str">
        <f t="shared" si="15"/>
        <v>Ringl</v>
      </c>
      <c r="P24" s="29">
        <v>9</v>
      </c>
      <c r="Q24" s="163" t="str">
        <f t="shared" si="16"/>
        <v>Pürstinger</v>
      </c>
      <c r="R24" s="141">
        <f t="shared" si="21"/>
        <v>0.72916666666666663</v>
      </c>
      <c r="S24" s="105">
        <v>3</v>
      </c>
      <c r="T24" s="161" t="str">
        <f t="shared" si="17"/>
        <v>Tang</v>
      </c>
      <c r="U24" s="104" t="s">
        <v>3</v>
      </c>
      <c r="V24" s="105">
        <v>4</v>
      </c>
      <c r="W24" s="161" t="str">
        <f t="shared" si="18"/>
        <v>Klinglmair</v>
      </c>
      <c r="X24" s="29">
        <v>8</v>
      </c>
      <c r="Y24" s="146" t="str">
        <f t="shared" si="19"/>
        <v>Sagwe</v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0.75</v>
      </c>
      <c r="C25" s="94">
        <v>6</v>
      </c>
      <c r="D25" s="150" t="str">
        <f t="shared" si="13"/>
        <v>Gleirscher</v>
      </c>
      <c r="E25" s="70" t="s">
        <v>3</v>
      </c>
      <c r="F25" s="94">
        <v>2</v>
      </c>
      <c r="G25" s="150" t="str">
        <f t="shared" si="11"/>
        <v>Heiss</v>
      </c>
      <c r="H25" s="29">
        <v>13</v>
      </c>
      <c r="I25" s="158" t="str">
        <f t="shared" si="12"/>
        <v>Rainer</v>
      </c>
      <c r="J25" s="115">
        <f t="shared" si="20"/>
        <v>0.75</v>
      </c>
      <c r="K25" s="105">
        <v>5</v>
      </c>
      <c r="L25" s="161" t="str">
        <f t="shared" si="14"/>
        <v>Ringl</v>
      </c>
      <c r="M25" s="104" t="s">
        <v>3</v>
      </c>
      <c r="N25" s="105">
        <v>3</v>
      </c>
      <c r="O25" s="161" t="str">
        <f t="shared" si="15"/>
        <v>Tang</v>
      </c>
      <c r="P25" s="29">
        <v>9</v>
      </c>
      <c r="Q25" s="163" t="str">
        <f t="shared" si="16"/>
        <v>Pürstinger</v>
      </c>
      <c r="R25" s="141">
        <f t="shared" si="21"/>
        <v>0.75</v>
      </c>
      <c r="S25" s="105">
        <v>7</v>
      </c>
      <c r="T25" s="161" t="str">
        <f t="shared" si="17"/>
        <v>Maad</v>
      </c>
      <c r="U25" s="104" t="s">
        <v>3</v>
      </c>
      <c r="V25" s="105">
        <v>1</v>
      </c>
      <c r="W25" s="161" t="str">
        <f t="shared" si="18"/>
        <v>Ramsl</v>
      </c>
      <c r="X25" s="29">
        <v>4</v>
      </c>
      <c r="Y25" s="146" t="str">
        <f t="shared" si="19"/>
        <v>Klinglmair</v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0.76736111111111116</v>
      </c>
      <c r="C26" s="94"/>
      <c r="D26" s="150" t="str">
        <f t="shared" si="13"/>
        <v/>
      </c>
      <c r="E26" s="70" t="s">
        <v>3</v>
      </c>
      <c r="F26" s="94"/>
      <c r="G26" s="150" t="str">
        <f t="shared" si="11"/>
        <v/>
      </c>
      <c r="H26" s="29"/>
      <c r="I26" s="158" t="str">
        <f t="shared" si="12"/>
        <v/>
      </c>
      <c r="J26" s="115">
        <f t="shared" si="20"/>
        <v>0.76736111111111116</v>
      </c>
      <c r="K26" s="105"/>
      <c r="L26" s="161" t="str">
        <f t="shared" si="14"/>
        <v/>
      </c>
      <c r="M26" s="104" t="s">
        <v>3</v>
      </c>
      <c r="N26" s="105"/>
      <c r="O26" s="161" t="str">
        <f t="shared" si="15"/>
        <v/>
      </c>
      <c r="P26" s="29"/>
      <c r="Q26" s="163" t="str">
        <f t="shared" si="16"/>
        <v/>
      </c>
      <c r="R26" s="141">
        <f t="shared" si="21"/>
        <v>0.76736111111111116</v>
      </c>
      <c r="S26" s="105"/>
      <c r="T26" s="161" t="str">
        <f t="shared" si="17"/>
        <v/>
      </c>
      <c r="U26" s="104" t="s">
        <v>3</v>
      </c>
      <c r="V26" s="105"/>
      <c r="W26" s="161" t="str">
        <f t="shared" si="18"/>
        <v/>
      </c>
      <c r="X26" s="29"/>
      <c r="Y26" s="146" t="str">
        <f t="shared" si="19"/>
        <v/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/>
      <c r="C27" s="94"/>
      <c r="D27" s="150" t="str">
        <f>+IF(C27="","",IF(COUNTIF($C$4:$C$10,C27)=1,VLOOKUP(C27,$C$4:$I$10,2,FALSE),IF(COUNTIF($S$4:$S$10,C27)=1,VLOOKUP(C27,$S$4:$Y$10,2,FALSE),"")))</f>
        <v/>
      </c>
      <c r="E27" s="70" t="s">
        <v>3</v>
      </c>
      <c r="F27" s="94"/>
      <c r="G27" s="150" t="str">
        <f t="shared" si="11"/>
        <v/>
      </c>
      <c r="H27" s="29"/>
      <c r="I27" s="158" t="str">
        <f t="shared" si="12"/>
        <v/>
      </c>
      <c r="J27" s="115">
        <f t="shared" si="20"/>
        <v>0</v>
      </c>
      <c r="K27" s="105"/>
      <c r="L27" s="161" t="str">
        <f>+IF(K27="","",IF(COUNTIF($C$4:$C$10,K27)=1,VLOOKUP(K27,$C$4:$I$10,2,FALSE),IF(COUNTIF($S$4:$S$10,K27)=1,VLOOKUP(K27,$S$4:$Y$10,2,FALSE),"")))</f>
        <v/>
      </c>
      <c r="M27" s="104" t="s">
        <v>3</v>
      </c>
      <c r="N27" s="105"/>
      <c r="O27" s="161" t="str">
        <f t="shared" si="15"/>
        <v/>
      </c>
      <c r="P27" s="29"/>
      <c r="Q27" s="163" t="str">
        <f t="shared" si="16"/>
        <v/>
      </c>
      <c r="R27" s="115">
        <f t="shared" si="21"/>
        <v>0</v>
      </c>
      <c r="S27" s="105"/>
      <c r="T27" s="161" t="str">
        <f>+IF(S27="","",IF(COUNTIF($C$4:$C$10,S27)=1,VLOOKUP(S27,$C$4:$I$10,2,FALSE),IF(COUNTIF($S$4:$S$10,S27)=1,VLOOKUP(S27,$S$4:$Y$10,2,FALSE),"")))</f>
        <v/>
      </c>
      <c r="U27" s="104" t="s">
        <v>3</v>
      </c>
      <c r="V27" s="105"/>
      <c r="W27" s="161" t="str">
        <f>+IF(V27="","",IF(COUNTIF($C$4:$C$10,V27)=1,VLOOKUP(V27,$C$4:$I$10,2,FALSE),IF(COUNTIF($S$4:$S$10,V27)=1,VLOOKUP(V27,$S$4:$Y$10,2,FALSE),"")))</f>
        <v/>
      </c>
      <c r="X27" s="29"/>
      <c r="Y27" s="146" t="str">
        <f>+IF(X27="","",IF(COUNTIF($C$4:$C$10,X27)=1,VLOOKUP(X27,$C$4:$I$10,2,FALSE),IF(COUNTIF($S$4:$S$10,X27)=1,VLOOKUP(X27,$S$4:$Y$10,2,FALSE),"")))</f>
        <v/>
      </c>
      <c r="AB27" s="621" t="s">
        <v>217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/>
      <c r="C28" s="94"/>
      <c r="D28" s="150" t="str">
        <f>+IF(C28="","",IF(COUNTIF($C$4:$C$10,C28)=1,VLOOKUP(C28,$C$4:$I$10,2,FALSE),IF(COUNTIF($S$4:$S$10,C28)=1,VLOOKUP(C28,$S$4:$Y$10,2,FALSE),"")))</f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20"/>
        <v>0</v>
      </c>
      <c r="K28" s="94"/>
      <c r="L28" s="150" t="str">
        <f>+IF(K28="","",IF(COUNTIF($C$4:$C$10,K28)=1,VLOOKUP(K28,$C$4:$I$10,2,FALSE),IF(COUNTIF($S$4:$S$10,K28)=1,VLOOKUP(K28,$S$4:$Y$10,2,FALSE),"")))</f>
        <v/>
      </c>
      <c r="M28" s="70" t="s">
        <v>3</v>
      </c>
      <c r="N28" s="94"/>
      <c r="O28" s="150" t="str">
        <f t="shared" si="15"/>
        <v/>
      </c>
      <c r="P28" s="106"/>
      <c r="Q28" s="156" t="str">
        <f t="shared" si="16"/>
        <v/>
      </c>
      <c r="R28" s="115">
        <f t="shared" si="21"/>
        <v>0</v>
      </c>
      <c r="S28" s="94"/>
      <c r="T28" s="150" t="str">
        <f>+IF(S28="","",IF(COUNTIF($C$4:$C$10,S28)=1,VLOOKUP(S28,$C$4:$I$10,2,FALSE),IF(COUNTIF($S$4:$S$10,S28)=1,VLOOKUP(S28,$S$4:$Y$10,2,FALSE),"")))</f>
        <v/>
      </c>
      <c r="U28" s="70" t="s">
        <v>3</v>
      </c>
      <c r="V28" s="94"/>
      <c r="W28" s="150" t="str">
        <f>+IF(V28="","",IF(COUNTIF($C$4:$C$10,V28)=1,VLOOKUP(V28,$C$4:$I$10,2,FALSE),IF(COUNTIF($S$4:$S$10,V28)=1,VLOOKUP(V28,$S$4:$Y$10,2,FALSE),"")))</f>
        <v/>
      </c>
      <c r="X28" s="106"/>
      <c r="Y28" s="146" t="str">
        <f>+IF(X28="","",IF(COUNTIF($C$4:$C$10,X28)=1,VLOOKUP(X28,$C$4:$I$10,2,FALSE),IF(COUNTIF($S$4:$S$10,X28)=1,VLOOKUP(X28,$S$4:$Y$10,2,FALSE),"")))</f>
        <v/>
      </c>
    </row>
    <row r="29" spans="1:64" ht="21.2" customHeight="1" thickBot="1" x14ac:dyDescent="0.3">
      <c r="A29" s="611"/>
      <c r="B29" s="181"/>
      <c r="C29" s="94"/>
      <c r="D29" s="150" t="str">
        <f>+IF(C29="","",IF(COUNTIF($C$4:$C$10,C29)=1,VLOOKUP(C29,$C$4:$I$10,2,FALSE),IF(COUNTIF($S$4:$S$10,C29)=1,VLOOKUP(C29,$S$4:$Y$10,2,FALSE),"")))</f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20"/>
        <v>0</v>
      </c>
      <c r="K29" s="94"/>
      <c r="L29" s="150" t="str">
        <f>+IF(K29="","",IF(COUNTIF($C$4:$C$10,K29)=1,VLOOKUP(K29,$C$4:$I$10,2,FALSE),IF(COUNTIF($S$4:$S$10,K29)=1,VLOOKUP(K29,$S$4:$Y$10,2,FALSE),"")))</f>
        <v/>
      </c>
      <c r="M29" s="70" t="s">
        <v>3</v>
      </c>
      <c r="N29" s="94"/>
      <c r="O29" s="150" t="str">
        <f t="shared" si="15"/>
        <v/>
      </c>
      <c r="P29" s="106"/>
      <c r="Q29" s="156" t="str">
        <f t="shared" si="16"/>
        <v/>
      </c>
      <c r="R29" s="115">
        <f t="shared" si="21"/>
        <v>0</v>
      </c>
      <c r="S29" s="94"/>
      <c r="T29" s="150" t="str">
        <f>+IF(S29="","",IF(COUNTIF($C$4:$C$10,S29)=1,VLOOKUP(S29,$C$4:$I$10,2,FALSE),IF(COUNTIF($S$4:$S$10,S29)=1,VLOOKUP(S29,$S$4:$Y$10,2,FALSE),"")))</f>
        <v/>
      </c>
      <c r="U29" s="70" t="s">
        <v>3</v>
      </c>
      <c r="V29" s="94"/>
      <c r="W29" s="150" t="str">
        <f>+IF(V29="","",IF(COUNTIF($C$4:$C$10,V29)=1,VLOOKUP(V29,$C$4:$I$10,2,FALSE),IF(COUNTIF($S$4:$S$10,V29)=1,VLOOKUP(V29,$S$4:$Y$10,2,FALSE),"")))</f>
        <v/>
      </c>
      <c r="X29" s="106"/>
      <c r="Y29" s="146" t="str">
        <f>+IF(X29="","",IF(COUNTIF($C$4:$C$10,X29)=1,VLOOKUP(X29,$C$4:$I$10,2,FALSE),IF(COUNTIF($S$4:$S$10,X29)=1,VLOOKUP(X29,$S$4:$Y$10,2,FALSE),"")))</f>
        <v/>
      </c>
      <c r="AB29" s="622" t="str">
        <f>+AB27</f>
        <v>Platz 9-13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624" t="str">
        <f>+IF(AB35="","",MID(AB35,1,4))</f>
        <v/>
      </c>
      <c r="AT29" s="625"/>
      <c r="AU29" s="626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>+IF(C30="","",IF(COUNTIF($C$4:$C$10,C30)=1,VLOOKUP(C30,$C$4:$I$10,2,FALSE),IF(COUNTIF($S$4:$S$10,C30)=1,VLOOKUP(C30,$S$4:$Y$10,2,FALSE),"")))</f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20"/>
        <v>0</v>
      </c>
      <c r="K30" s="94"/>
      <c r="L30" s="150" t="str">
        <f>+IF(K30="","",IF(COUNTIF($C$4:$C$10,K30)=1,VLOOKUP(K30,$C$4:$I$10,2,FALSE),IF(COUNTIF($S$4:$S$10,K30)=1,VLOOKUP(K30,$S$4:$Y$10,2,FALSE),"")))</f>
        <v/>
      </c>
      <c r="M30" s="70" t="s">
        <v>3</v>
      </c>
      <c r="N30" s="94"/>
      <c r="O30" s="150" t="str">
        <f t="shared" si="15"/>
        <v/>
      </c>
      <c r="P30" s="106"/>
      <c r="Q30" s="156" t="str">
        <f t="shared" si="16"/>
        <v/>
      </c>
      <c r="R30" s="115">
        <f t="shared" si="21"/>
        <v>0</v>
      </c>
      <c r="S30" s="94"/>
      <c r="T30" s="150" t="str">
        <f>+IF(S30="","",IF(COUNTIF($C$4:$C$10,S30)=1,VLOOKUP(S30,$C$4:$I$10,2,FALSE),IF(COUNTIF($S$4:$S$10,S30)=1,VLOOKUP(S30,$S$4:$Y$10,2,FALSE),"")))</f>
        <v/>
      </c>
      <c r="U30" s="70" t="s">
        <v>3</v>
      </c>
      <c r="V30" s="94"/>
      <c r="W30" s="150" t="str">
        <f>+IF(V30="","",IF(COUNTIF($C$4:$C$10,V30)=1,VLOOKUP(V30,$C$4:$I$10,2,FALSE),IF(COUNTIF($S$4:$S$10,V30)=1,VLOOKUP(V30,$S$4:$Y$10,2,FALSE),"")))</f>
        <v/>
      </c>
      <c r="X30" s="106"/>
      <c r="Y30" s="146" t="str">
        <f>+IF(X30="","",IF(COUNTIF($C$4:$C$10,X30)=1,VLOOKUP(X30,$C$4:$I$10,2,FALSE),IF(COUNTIF($S$4:$S$10,X30)=1,VLOOKUP(X30,$S$4:$Y$10,2,FALSE),"")))</f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205"/>
      <c r="AT30" s="206" t="s">
        <v>15</v>
      </c>
      <c r="AU30" s="207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27"/>
      <c r="B31" s="180"/>
      <c r="C31" s="95"/>
      <c r="D31" s="151" t="str">
        <f>+IF(C31="","",IF(COUNTIF($C$4:$C$10,C31)=1,VLOOKUP(C31,$C$4:$I$10,2,FALSE),IF(COUNTIF($S$4:$S$10,C31)=1,VLOOKUP(C31,$S$4:$Y$10,2,FALSE),"")))</f>
        <v/>
      </c>
      <c r="E31" s="71" t="s">
        <v>3</v>
      </c>
      <c r="F31" s="95"/>
      <c r="G31" s="151" t="str">
        <f t="shared" si="11"/>
        <v/>
      </c>
      <c r="H31" s="107"/>
      <c r="I31" s="155" t="str">
        <f t="shared" si="12"/>
        <v/>
      </c>
      <c r="J31" s="116">
        <f t="shared" si="20"/>
        <v>0</v>
      </c>
      <c r="K31" s="95"/>
      <c r="L31" s="151" t="str">
        <f>+IF(K31="","",IF(COUNTIF($C$4:$C$10,K31)=1,VLOOKUP(K31,$C$4:$I$10,2,FALSE),IF(COUNTIF($S$4:$S$10,K31)=1,VLOOKUP(K31,$S$4:$Y$10,2,FALSE),"")))</f>
        <v/>
      </c>
      <c r="M31" s="71" t="s">
        <v>3</v>
      </c>
      <c r="N31" s="95"/>
      <c r="O31" s="151" t="str">
        <f t="shared" si="15"/>
        <v/>
      </c>
      <c r="P31" s="107"/>
      <c r="Q31" s="159" t="str">
        <f t="shared" si="16"/>
        <v/>
      </c>
      <c r="R31" s="116">
        <f t="shared" si="21"/>
        <v>0</v>
      </c>
      <c r="S31" s="95"/>
      <c r="T31" s="151" t="str">
        <f>+IF(S31="","",IF(COUNTIF($C$4:$C$10,S31)=1,VLOOKUP(S31,$C$4:$I$10,2,FALSE),IF(COUNTIF($S$4:$S$10,S31)=1,VLOOKUP(S31,$S$4:$Y$10,2,FALSE),"")))</f>
        <v/>
      </c>
      <c r="U31" s="71" t="s">
        <v>3</v>
      </c>
      <c r="V31" s="95"/>
      <c r="W31" s="151" t="str">
        <f>+IF(V31="","",IF(COUNTIF($C$4:$C$10,V31)=1,VLOOKUP(V31,$C$4:$I$10,2,FALSE),IF(COUNTIF($S$4:$S$10,V31)=1,VLOOKUP(V31,$S$4:$Y$10,2,FALSE),"")))</f>
        <v/>
      </c>
      <c r="X31" s="107"/>
      <c r="Y31" s="148" t="str">
        <f>+IF(X31="","",IF(COUNTIF($C$4:$C$10,X31)=1,VLOOKUP(X31,$C$4:$I$10,2,FALSE),IF(COUNTIF($S$4:$S$10,X31)=1,VLOOKUP(X31,$S$4:$Y$10,2,FALSE),"")))</f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08"/>
      <c r="AT31" s="209" t="s">
        <v>15</v>
      </c>
      <c r="AU31" s="21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s="124" customFormat="1" ht="21.2" customHeight="1" x14ac:dyDescent="0.25">
      <c r="A32" s="629" t="s">
        <v>8</v>
      </c>
      <c r="B32" s="120">
        <v>0.375</v>
      </c>
      <c r="C32" s="121"/>
      <c r="D32" s="169" t="str">
        <f>+IF(C32="",$BI$11,IF(COUNTIF($C$4:$C$11,C32)=1,VLOOKUP(C32,$C$4:$I$11,2,FALSE),IF(COUNTIF($S$4:$S$11,C32)=1,VLOOKUP(C32,$S$4:$Y$11,2,FALSE),"")))</f>
        <v>3. Vorrunde A</v>
      </c>
      <c r="E32" s="122" t="s">
        <v>3</v>
      </c>
      <c r="F32" s="122"/>
      <c r="G32" s="169" t="str">
        <f>+IF(F32="",$BI$13,IF(COUNTIF($C$4:$C$11,F32)=1,VLOOKUP(F32,$C$4:$I$11,2,FALSE),IF(COUNTIF($S$4:$S$11,F32)=1,VLOOKUP(F32,$S$4:$Y$11,2,FALSE),"")))</f>
        <v>2. Vorrunde B</v>
      </c>
      <c r="H32" s="122"/>
      <c r="I32" s="169" t="str">
        <f>+IF(H32="",$BI$9,IF(COUNTIF($C$4:$C$10,H32)=1,VLOOKUP(H32,$C$4:$I$10,2,FALSE),IF(COUNTIF($S$4:$S$10,H32)=1,VLOOKUP(H32,$S$4:$Y$10,2,FALSE),"")))</f>
        <v>4. Vorrunde B</v>
      </c>
      <c r="J32" s="123">
        <f t="shared" si="20"/>
        <v>0.375</v>
      </c>
      <c r="K32" s="122"/>
      <c r="L32" s="169" t="str">
        <f>+IF(K32="",$BI$15,IF(COUNTIF($C$4:$C$11,K32)=1,VLOOKUP(K32,$C$4:$I$11,2,FALSE),IF(COUNTIF($S$4:$S$11,K32)=1,VLOOKUP(K32,$S$4:$Y$11,2,FALSE),"")))</f>
        <v>2. Vorrunde A</v>
      </c>
      <c r="M32" s="122" t="s">
        <v>3</v>
      </c>
      <c r="N32" s="122"/>
      <c r="O32" s="169" t="str">
        <f>+IF(N32="",$BI$17,IF(COUNTIF($C$4:$C$11,N32)=1,VLOOKUP(N32,$C$4:$I$11,2,FALSE),IF(COUNTIF($S$4:$S$11,N32)=1,VLOOKUP(N32,$S$4:$Y$11,2,FALSE),"")))</f>
        <v>3. Vorrunde B</v>
      </c>
      <c r="P32" s="122"/>
      <c r="Q32" s="173" t="str">
        <f>+IF(P32="",$BI$19,IF(COUNTIF($C$4:$C$10,P32)=1,VLOOKUP(P32,$C$4:$I$10,2,FALSE),IF(COUNTIF($S$4:$S$10,P32)=1,VLOOKUP(P32,$S$4:$Y$10,2,FALSE),"")))</f>
        <v>4. Vorrunde A</v>
      </c>
      <c r="R32" s="114">
        <f t="shared" si="21"/>
        <v>0.375</v>
      </c>
      <c r="S32" s="93"/>
      <c r="T32" s="152" t="str">
        <f>+IF(S32="",$AB$31,IF(COUNTIF($C$4:$C$11,S32)=1,VLOOKUP(S32,$C$4:$I$11,2,FALSE),IF(COUNTIF($S$4:$S$11,S32)=1,VLOOKUP(S32,$S$4:$Y$11,2,FALSE),"")))</f>
        <v>6. Vorrunde A</v>
      </c>
      <c r="U32" s="93" t="s">
        <v>3</v>
      </c>
      <c r="V32" s="93"/>
      <c r="W32" s="152" t="str">
        <f>+IF(V32="",$AB$33,IF(COUNTIF($C$4:$C$11,V32)=1,VLOOKUP(V32,$C$4:$I$11,2,FALSE),IF(COUNTIF($S$4:$S$11,V32)=1,VLOOKUP(V32,$S$4:$Y$11,2,FALSE),"")))</f>
        <v>5. Vorrunde B</v>
      </c>
      <c r="X32" s="93"/>
      <c r="Y32" s="167" t="str">
        <f>+IF(X32="",$AB$32,IF(COUNTIF($C$4:$C$10,X32)=1,VLOOKUP(X32,$C$4:$I$10,2,FALSE),IF(COUNTIF($S$4:$S$10,X32)=1,VLOOKUP(X32,$S$4:$Y$10,2,FALSE),"")))</f>
        <v>7. Vorrunde A</v>
      </c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08"/>
      <c r="AT32" s="209" t="s">
        <v>15</v>
      </c>
      <c r="AU32" s="210"/>
      <c r="AV32" s="125"/>
      <c r="AW32" s="126" t="s">
        <v>15</v>
      </c>
      <c r="AX32" s="127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s="124" customFormat="1" ht="21.2" customHeight="1" x14ac:dyDescent="0.25">
      <c r="A33" s="630"/>
      <c r="B33" s="128">
        <v>0.3923611111111111</v>
      </c>
      <c r="C33" s="106"/>
      <c r="D33" s="170" t="str">
        <f>+IF(K31="",$BI$7,IF(COUNTIF($C$4:$C$10,K31)=1,VLOOKUP(K31,$C$4:$I$10,2,FALSE),IF(COUNTIF($S$4:$S$10,K31)=1,VLOOKUP(K31,$S$4:$Y$10,2,FALSE),"")))</f>
        <v>1. Vorrunde A</v>
      </c>
      <c r="E33" s="106" t="s">
        <v>3</v>
      </c>
      <c r="F33" s="106"/>
      <c r="G33" s="170" t="str">
        <f>+IF(F33="",$BI$9,IF(COUNTIF($C$4:$C$10,F33)=1,VLOOKUP(F33,$C$4:$I$10,2,FALSE),IF(COUNTIF($S$4:$S$10,F33)=1,VLOOKUP(F33,$S$4:$Y$10,2,FALSE),"")))</f>
        <v>4. Vorrunde B</v>
      </c>
      <c r="H33" s="106"/>
      <c r="I33" s="170" t="str">
        <f>+IF(H33="",$BI$11,IF(COUNTIF($C$4:$C$10,H33)=1,VLOOKUP(H33,$C$4:$I$10,2,FALSE),IF(COUNTIF($S$4:$S$10,H33)=1,VLOOKUP(H33,$S$4:$Y$10,2,FALSE),"")))</f>
        <v>3. Vorrunde A</v>
      </c>
      <c r="J33" s="129">
        <f t="shared" si="20"/>
        <v>0.3923611111111111</v>
      </c>
      <c r="K33" s="106"/>
      <c r="L33" s="170" t="str">
        <f>+IF(C31="",$BI$19,IF(COUNTIF($C$4:$C$10,C31)=1,VLOOKUP(C31,$C$4:$I$10,2,FALSE),IF(COUNTIF($S$4:$S$10,C31)=1,VLOOKUP(C31,$S$4:$Y$10,2,FALSE),"")))</f>
        <v>4. Vorrunde A</v>
      </c>
      <c r="M33" s="106" t="s">
        <v>3</v>
      </c>
      <c r="N33" s="106"/>
      <c r="O33" s="170" t="str">
        <f>+IF(N33="",$BI$21,IF(COUNTIF($C$4:$C$10,N33)=1,VLOOKUP(N33,$C$4:$I$10,2,FALSE),IF(COUNTIF($S$4:$S$10,N33)=1,VLOOKUP(N33,$S$4:$Y$10,2,FALSE),"")))</f>
        <v>1. Vorrunde B</v>
      </c>
      <c r="P33" s="106"/>
      <c r="Q33" s="174" t="str">
        <f>+IF(P33="",$BI$17,IF(COUNTIF($C$4:$C$10,P33)=1,VLOOKUP(P33,$C$4:$I$10,2,FALSE),IF(COUNTIF($S$4:$S$10,P33)=1,VLOOKUP(P33,$S$4:$Y$10,2,FALSE),"")))</f>
        <v>3. Vorrunde B</v>
      </c>
      <c r="R33" s="115">
        <v>0.3923611111111111</v>
      </c>
      <c r="S33" s="94"/>
      <c r="T33" s="166" t="str">
        <f>+IF(S33="",$AB$30,IF(COUNTIF($C$4:$C$11,S33)=1,VLOOKUP(S33,$C$4:$I$11,2,FALSE),IF(COUNTIF($S$4:$S$11,S33)=1,VLOOKUP(S33,$S$4:$Y$11,2,FALSE),"")))</f>
        <v>5. Vorrunde A</v>
      </c>
      <c r="U33" s="211" t="s">
        <v>3</v>
      </c>
      <c r="V33" s="211"/>
      <c r="W33" s="166" t="str">
        <f>+IF(V33="",$AB$34,IF(COUNTIF($C$4:$C$11,V33)=1,VLOOKUP(V33,$C$4:$I$11,2,FALSE),IF(COUNTIF($S$4:$S$11,V33)=1,VLOOKUP(V33,$S$4:$Y$11,2,FALSE),"")))</f>
        <v>6. Vorrunde B</v>
      </c>
      <c r="X33" s="94"/>
      <c r="Y33" s="146" t="str">
        <f>+IF(X33="",$AB$31,IF(COUNTIF($C$4:$C$10,X33)=1,VLOOKUP(X33,$C$4:$I$10,2,FALSE),IF(COUNTIF($S$4:$S$10,X33)=1,VLOOKUP(X33,$S$4:$Y$10,2,FALSE),"")))</f>
        <v>6. Vorrunde A</v>
      </c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08"/>
      <c r="AT33" s="209" t="s">
        <v>15</v>
      </c>
      <c r="AU33" s="210"/>
      <c r="AV33" s="125"/>
      <c r="AW33" s="126" t="s">
        <v>15</v>
      </c>
      <c r="AX33" s="127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s="124" customFormat="1" ht="21.2" customHeight="1" x14ac:dyDescent="0.25">
      <c r="A34" s="630"/>
      <c r="B34" s="128">
        <v>0.41666666666666669</v>
      </c>
      <c r="C34" s="106"/>
      <c r="D34" s="171" t="str">
        <f>+IF(C34="","Halbfinale 5-8",IF(COUNTIF($C$4:$C$10,C34)=1,VLOOKUP(C34,$C$4:$I$10,2,FALSE),IF(COUNTIF($S$4:$S$10,C34)=1,VLOOKUP(C34,$S$4:$Y$10,2,FALSE),"")))</f>
        <v>Halbfinale 5-8</v>
      </c>
      <c r="E34" s="106" t="s">
        <v>3</v>
      </c>
      <c r="F34" s="106"/>
      <c r="G34" s="171" t="str">
        <f>+IF(F34="","",IF(COUNTIF($C$4:$C$11,F34)=1,VLOOKUP(F34,$C$4:$I$11,2,FALSE),IF(COUNTIF($S$4:$S$11,F34)=1,VLOOKUP(F34,$S$4:$Y$11,2,FALSE),"")))</f>
        <v/>
      </c>
      <c r="H34" s="106"/>
      <c r="I34" s="171" t="str">
        <f>+IF(H34="","",IF(COUNTIF($C$4:$C$10,H34)=1,VLOOKUP(H34,$C$4:$I$10,2,FALSE),IF(COUNTIF($S$4:$S$10,H34)=1,VLOOKUP(H34,$S$4:$Y$10,2,FALSE),"")))</f>
        <v/>
      </c>
      <c r="J34" s="129">
        <f t="shared" si="20"/>
        <v>0.41666666666666669</v>
      </c>
      <c r="K34" s="106"/>
      <c r="L34" s="171" t="str">
        <f>+IF(K34="","Halbfinale 5-8",IF(COUNTIF($C$4:$C$10,K34)=1,VLOOKUP(K34,$C$4:$I$10,2,FALSE),IF(COUNTIF($S$4:$S$10,K34)=1,VLOOKUP(K34,$S$4:$Y$10,2,FALSE),"")))</f>
        <v>Halbfinale 5-8</v>
      </c>
      <c r="M34" s="106" t="s">
        <v>3</v>
      </c>
      <c r="N34" s="106"/>
      <c r="O34" s="171" t="str">
        <f>+IF(N34="","",IF(COUNTIF($C$4:$C$11,N34)=1,VLOOKUP(N34,$C$4:$I$11,2,FALSE),IF(COUNTIF($S$4:$S$11,N34)=1,VLOOKUP(N34,$S$4:$Y$11,2,FALSE),"")))</f>
        <v/>
      </c>
      <c r="P34" s="106"/>
      <c r="Q34" s="175" t="str">
        <f>+IF(P34="","",IF(COUNTIF($C$4:$C$10,P34)=1,VLOOKUP(P34,$C$4:$I$10,2,FALSE),IF(COUNTIF($S$4:$S$10,P34)=1,VLOOKUP(P34,$S$4:$Y$10,2,FALSE),"")))</f>
        <v/>
      </c>
      <c r="R34" s="115">
        <v>0.40972222222222227</v>
      </c>
      <c r="S34" s="109"/>
      <c r="T34" s="166" t="str">
        <f>+IF(S34="",$AB$32,IF(COUNTIF($C$4:$C$11,S34)=1,VLOOKUP(S34,$C$4:$I$11,2,FALSE),IF(COUNTIF($S$4:$S$11,S34)=1,VLOOKUP(S34,$S$4:$Y$11,2,FALSE),"")))</f>
        <v>7. Vorrunde A</v>
      </c>
      <c r="U34" s="211" t="s">
        <v>3</v>
      </c>
      <c r="V34" s="211"/>
      <c r="W34" s="166" t="str">
        <f>+IF(V34="",$AB$33,IF(COUNTIF($C$4:$C$11,V34)=1,VLOOKUP(V34,$C$4:$I$11,2,FALSE),IF(COUNTIF($S$4:$S$11,V34)=1,VLOOKUP(V34,$S$4:$Y$11,2,FALSE),"")))</f>
        <v>5. Vorrunde B</v>
      </c>
      <c r="X34" s="94"/>
      <c r="Y34" s="146" t="str">
        <f>+IF(X34="",$AB$30,IF(COUNTIF($C$4:$C$10,X34)=1,VLOOKUP(X34,$C$4:$I$10,2,FALSE),IF(COUNTIF($S$4:$S$10,X34)=1,VLOOKUP(X34,$S$4:$Y$10,2,FALSE),"")))</f>
        <v>5. Vorrunde A</v>
      </c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08"/>
      <c r="AT34" s="209" t="s">
        <v>15</v>
      </c>
      <c r="AU34" s="210"/>
      <c r="AV34" s="125"/>
      <c r="AW34" s="126" t="s">
        <v>15</v>
      </c>
      <c r="AX34" s="127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s="124" customFormat="1" ht="21.2" customHeight="1" x14ac:dyDescent="0.25">
      <c r="A35" s="630"/>
      <c r="B35" s="128">
        <v>0.43402777777777773</v>
      </c>
      <c r="C35" s="106"/>
      <c r="D35" s="171" t="str">
        <f>+IF(C35="","Halbfinale 1-4",IF(COUNTIF($C$4:$C$11,C35)=1,VLOOKUP(C35,$C$4:$I$11,2,FALSE),IF(COUNTIF($S$4:$S$11,C35)=1,VLOOKUP(C35,$S$4:$Y$11,2,FALSE),"")))</f>
        <v>Halbfinale 1-4</v>
      </c>
      <c r="E35" s="106" t="s">
        <v>3</v>
      </c>
      <c r="F35" s="106"/>
      <c r="G35" s="171" t="str">
        <f>+IF(F35="","",IF(COUNTIF($C$4:$C$10,F35)=1,VLOOKUP(F35,$C$4:$I$10,2,FALSE),IF(COUNTIF($S$4:$S$10,F35)=1,VLOOKUP(F35,$S$4:$Y$10,2,FALSE),"")))</f>
        <v/>
      </c>
      <c r="H35" s="106"/>
      <c r="I35" s="171" t="str">
        <f>+IF(H35="","",IF(COUNTIF($C$4:$C$10,H35)=1,VLOOKUP(H35,$C$4:$I$10,2,FALSE),IF(COUNTIF($S$4:$S$10,H35)=1,VLOOKUP(H35,$S$4:$Y$10,2,FALSE),"")))</f>
        <v/>
      </c>
      <c r="J35" s="129">
        <f t="shared" si="20"/>
        <v>0.43402777777777773</v>
      </c>
      <c r="K35" s="106"/>
      <c r="L35" s="171" t="str">
        <f>+IF(K35="","Halbfinale 1-4",IF(COUNTIF($C$4:$C$11,K35)=1,VLOOKUP(K35,$C$4:$I$11,2,FALSE),IF(COUNTIF($S$4:$S$11,K35)=1,VLOOKUP(K35,$S$4:$Y$11,2,FALSE),"")))</f>
        <v>Halbfinale 1-4</v>
      </c>
      <c r="M35" s="106" t="s">
        <v>3</v>
      </c>
      <c r="N35" s="106"/>
      <c r="O35" s="171" t="str">
        <f>+IF(N35="","",IF(COUNTIF($C$4:$C$10,N35)=1,VLOOKUP(N35,$C$4:$I$10,2,FALSE),IF(COUNTIF($S$4:$S$10,N35)=1,VLOOKUP(N35,$S$4:$Y$10,2,FALSE),"")))</f>
        <v/>
      </c>
      <c r="P35" s="106"/>
      <c r="Q35" s="175" t="str">
        <f>+IF(P35="","",IF(COUNTIF($C$4:$C$10,P35)=1,VLOOKUP(P35,$C$4:$I$10,2,FALSE),IF(COUNTIF($S$4:$S$10,P35)=1,VLOOKUP(P35,$S$4:$Y$10,2,FALSE),"")))</f>
        <v/>
      </c>
      <c r="R35" s="115">
        <v>0.42708333333333331</v>
      </c>
      <c r="S35" s="94"/>
      <c r="T35" s="154" t="str">
        <f>+IF(S35="",$AB$31,IF(COUNTIF($C$4:$C$11,S35)=1,VLOOKUP(S35,$C$4:$I$11,2,FALSE),IF(COUNTIF($S$4:$S$11,S35)=1,VLOOKUP(S35,$S$4:$Y$11,2,FALSE),"")))</f>
        <v>6. Vorrunde A</v>
      </c>
      <c r="U35" s="94" t="s">
        <v>3</v>
      </c>
      <c r="V35" s="94"/>
      <c r="W35" s="154" t="str">
        <f>+IF(V35="",$AB$34,IF(COUNTIF($C$4:$C$11,V35)=1,VLOOKUP(V35,$C$4:$I$11,2,FALSE),IF(COUNTIF($S$4:$S$11,V35)=1,VLOOKUP(V35,$S$4:$Y$11,2,FALSE),"")))</f>
        <v>6. Vorrunde B</v>
      </c>
      <c r="X35" s="94"/>
      <c r="Y35" s="146" t="str">
        <f>+IF(X35="",$AB$32,IF(COUNTIF($C$4:$C$10,X35)=1,VLOOKUP(X35,$C$4:$I$10,2,FALSE),IF(COUNTIF($S$4:$S$10,X35)=1,VLOOKUP(X35,$S$4:$Y$10,2,FALSE),"")))</f>
        <v>7. Vorrunde A</v>
      </c>
      <c r="AB35" s="212"/>
      <c r="AC35" s="213" t="str">
        <f>+IF(COUNTIF($AA16:$AA22,7)=0,"",VLOOKUP(7,$AA$16:$AC$22,3,FALSE))</f>
        <v/>
      </c>
      <c r="AD35" s="214" t="str">
        <f>+IF(AU30="","",AU30)</f>
        <v/>
      </c>
      <c r="AE35" s="215" t="str">
        <f>+IF(AT30="","",AT30)</f>
        <v>:</v>
      </c>
      <c r="AF35" s="215" t="str">
        <f>+IF(AS30="","",AS30)</f>
        <v/>
      </c>
      <c r="AG35" s="216" t="str">
        <f>+IF(AU31="","",AU31)</f>
        <v/>
      </c>
      <c r="AH35" s="215" t="str">
        <f>+IF(AT31="","",AT31)</f>
        <v>:</v>
      </c>
      <c r="AI35" s="215" t="str">
        <f>+IF(AS31="","",AS31)</f>
        <v/>
      </c>
      <c r="AJ35" s="216" t="str">
        <f>+IF(AU32="","",AU32)</f>
        <v/>
      </c>
      <c r="AK35" s="215" t="str">
        <f>+IF(AT32="","",AT32)</f>
        <v>:</v>
      </c>
      <c r="AL35" s="217" t="str">
        <f>+IF(AS32="","",AS32)</f>
        <v/>
      </c>
      <c r="AM35" s="216" t="str">
        <f>+IF(AU33="","",AU33)</f>
        <v/>
      </c>
      <c r="AN35" s="215" t="str">
        <f>+IF(AT33="","",AT33)</f>
        <v>:</v>
      </c>
      <c r="AO35" s="217" t="str">
        <f>+IF(AS33="","",AS33)</f>
        <v/>
      </c>
      <c r="AP35" s="215" t="str">
        <f>+IF(AU34="","",AU34)</f>
        <v/>
      </c>
      <c r="AQ35" s="215" t="str">
        <f>+IF(AT34="","",AT34)</f>
        <v>:</v>
      </c>
      <c r="AR35" s="215" t="str">
        <f>+IF(AS34="","",AS34)</f>
        <v/>
      </c>
      <c r="AS35" s="216"/>
      <c r="AT35" s="215"/>
      <c r="AU35" s="217"/>
      <c r="AV35" s="125"/>
      <c r="AW35" s="126" t="s">
        <v>15</v>
      </c>
      <c r="AX35" s="127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s="124" customFormat="1" ht="21.2" customHeight="1" thickBot="1" x14ac:dyDescent="0.3">
      <c r="A36" s="630"/>
      <c r="B36" s="128">
        <v>0.45833333333333331</v>
      </c>
      <c r="C36" s="106"/>
      <c r="D36" s="171" t="str">
        <f>+IF(C35="","Spiel um Platz 5",IF(COUNTIF($C$4:$C$10,C35)=1,VLOOKUP(C35,$C$4:$I$10,2,FALSE),IF(COUNTIF($S$4:$S$10,C35)=1,VLOOKUP(C35,$S$4:$Y$10,2,FALSE),"")))</f>
        <v>Spiel um Platz 5</v>
      </c>
      <c r="E36" s="106" t="s">
        <v>3</v>
      </c>
      <c r="F36" s="106"/>
      <c r="G36" s="171" t="str">
        <f>+IF(F36="","",IF(COUNTIF($C$4:$C$11,F36)=1,VLOOKUP(F36,$C$4:$I$11,2,FALSE),IF(COUNTIF($S$4:$S$11,F36)=1,VLOOKUP(F36,$S$4:$Y$11,2,FALSE),"")))</f>
        <v/>
      </c>
      <c r="H36" s="106"/>
      <c r="I36" s="171" t="str">
        <f>+IF(H36="","",IF(COUNTIF($C$4:$C$10,H36)=1,VLOOKUP(H36,$C$4:$I$10,2,FALSE),IF(COUNTIF($S$4:$S$10,H36)=1,VLOOKUP(H36,$S$4:$Y$10,2,FALSE),"")))</f>
        <v/>
      </c>
      <c r="J36" s="129">
        <f t="shared" si="20"/>
        <v>0.45833333333333331</v>
      </c>
      <c r="K36" s="106"/>
      <c r="L36" s="171" t="str">
        <f>+IF(K35="","Spiel um Platz 7",IF(COUNTIF($C$4:$C$10,K35)=1,VLOOKUP(K35,$C$4:$I$10,2,FALSE),IF(COUNTIF($S$4:$S$10,K35)=1,VLOOKUP(K35,$S$4:$Y$10,2,FALSE),"")))</f>
        <v>Spiel um Platz 7</v>
      </c>
      <c r="M36" s="106" t="s">
        <v>3</v>
      </c>
      <c r="N36" s="106"/>
      <c r="O36" s="171" t="str">
        <f>+IF(N36="","",IF(COUNTIF($C$4:$C$11,N36)=1,VLOOKUP(N36,$C$4:$I$11,2,FALSE),IF(COUNTIF($S$4:$S$11,N36)=1,VLOOKUP(N36,$S$4:$Y$11,2,FALSE),"")))</f>
        <v/>
      </c>
      <c r="P36" s="106"/>
      <c r="Q36" s="175" t="str">
        <f>+IF(P36="","",IF(COUNTIF($C$4:$C$10,P36)=1,VLOOKUP(P36,$C$4:$I$10,2,FALSE),IF(COUNTIF($S$4:$S$10,P36)=1,VLOOKUP(P36,$S$4:$Y$10,2,FALSE),"")))</f>
        <v/>
      </c>
      <c r="R36" s="115">
        <v>0.44444444444444442</v>
      </c>
      <c r="S36" s="94"/>
      <c r="T36" s="154" t="str">
        <f>+IF(S36="",$AB$30,IF(COUNTIF($C$4:$C$11,S36)=1,VLOOKUP(S36,$C$4:$I$11,2,FALSE),IF(COUNTIF($S$4:$S$11,S36)=1,VLOOKUP(S36,$S$4:$Y$11,2,FALSE),"")))</f>
        <v>5. Vorrunde A</v>
      </c>
      <c r="U36" s="94" t="s">
        <v>3</v>
      </c>
      <c r="V36" s="94"/>
      <c r="W36" s="153" t="str">
        <f>+IF(V36="",$AB$33,IF(COUNTIF($C$4:$C$11,V36)=1,VLOOKUP(V36,$C$4:$I$11,2,FALSE),IF(COUNTIF($S$4:$S$11,V36)=1,VLOOKUP(V36,$S$4:$Y$11,2,FALSE),"")))</f>
        <v>5. Vorrunde B</v>
      </c>
      <c r="X36" s="94"/>
      <c r="Y36" s="146" t="str">
        <f>+IF(X36="",$AB$31,IF(COUNTIF($C$4:$C$10,X36)=1,VLOOKUP(X36,$C$4:$I$10,2,FALSE),IF(COUNTIF($S$4:$S$10,X36)=1,VLOOKUP(X36,$S$4:$Y$10,2,FALSE),"")))</f>
        <v>6. Vorrunde A</v>
      </c>
      <c r="AB36" s="130"/>
      <c r="AC36" s="87" t="str">
        <f>+Y24</f>
        <v>Sagwe</v>
      </c>
      <c r="AD36" s="131" t="str">
        <f>+IF(AX30="","",AX30)</f>
        <v/>
      </c>
      <c r="AE36" s="132" t="str">
        <f>+IF(AW30="","",AW30)</f>
        <v>:</v>
      </c>
      <c r="AF36" s="132" t="str">
        <f>+IF(AV30="","",AV30)</f>
        <v/>
      </c>
      <c r="AG36" s="133" t="str">
        <f>+IF(AX31="","",AX31)</f>
        <v/>
      </c>
      <c r="AH36" s="132" t="str">
        <f>+IF(AW31="","",AW31)</f>
        <v>:</v>
      </c>
      <c r="AI36" s="132" t="str">
        <f>+IF(AV31="","",AV31)</f>
        <v/>
      </c>
      <c r="AJ36" s="133" t="str">
        <f>+IF(AX32="","",AX32)</f>
        <v/>
      </c>
      <c r="AK36" s="132" t="str">
        <f>+IF(AW32="","",AW32)</f>
        <v>:</v>
      </c>
      <c r="AL36" s="134" t="str">
        <f>+IF(AV32="","",AV32)</f>
        <v/>
      </c>
      <c r="AM36" s="133" t="str">
        <f>+IF(AX33="","",AX33)</f>
        <v/>
      </c>
      <c r="AN36" s="132" t="str">
        <f>+IF(AW33="","",AW33)</f>
        <v>:</v>
      </c>
      <c r="AO36" s="134" t="str">
        <f>+IF(AV33="","",AV33)</f>
        <v/>
      </c>
      <c r="AP36" s="132" t="str">
        <f>+IF(AX34="","",AX34)</f>
        <v/>
      </c>
      <c r="AQ36" s="132" t="str">
        <f>+IF(AW34="","",AW34)</f>
        <v>:</v>
      </c>
      <c r="AR36" s="132" t="str">
        <f>+IF(AV34="","",AV34)</f>
        <v/>
      </c>
      <c r="AS36" s="133" t="str">
        <f>+IF(AX35="","",AX35)</f>
        <v/>
      </c>
      <c r="AT36" s="132" t="str">
        <f>+IF(AW35="","",AW35)</f>
        <v>:</v>
      </c>
      <c r="AU36" s="134" t="str">
        <f>+IF(AV35="","",AV35)</f>
        <v/>
      </c>
      <c r="AV36" s="133"/>
      <c r="AW36" s="132"/>
      <c r="AX36" s="13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s="124" customFormat="1" ht="21.2" customHeight="1" x14ac:dyDescent="0.25">
      <c r="A37" s="630"/>
      <c r="B37" s="128">
        <v>0.47569444444444442</v>
      </c>
      <c r="C37" s="106"/>
      <c r="D37" s="171" t="str">
        <f>+IF(C37="","Spiel um Platz 1",IF(COUNTIF($C$4:$C$11,C37)=1,VLOOKUP(C37,$C$4:$I$11,2,FALSE),IF(COUNTIF($S$4:$S$11,C37)=1,VLOOKUP(C37,$S$4:$Y$11,2,FALSE),"")))</f>
        <v>Spiel um Platz 1</v>
      </c>
      <c r="E37" s="106" t="s">
        <v>3</v>
      </c>
      <c r="F37" s="106"/>
      <c r="G37" s="171" t="str">
        <f>+IF(F37="","",IF(COUNTIF($C$4:$C$10,F37)=1,VLOOKUP(F37,$C$4:$I$10,2,FALSE),IF(COUNTIF($S$4:$S$10,F37)=1,VLOOKUP(F37,$S$4:$Y$10,2,FALSE),"")))</f>
        <v/>
      </c>
      <c r="H37" s="106"/>
      <c r="I37" s="171" t="str">
        <f>+IF(H37="","",IF(COUNTIF($C$4:$C$10,H37)=1,VLOOKUP(H37,$C$4:$I$10,2,FALSE),IF(COUNTIF($S$4:$S$10,H37)=1,VLOOKUP(H37,$S$4:$Y$10,2,FALSE),"")))</f>
        <v/>
      </c>
      <c r="J37" s="129">
        <f t="shared" si="20"/>
        <v>0.47569444444444442</v>
      </c>
      <c r="K37" s="106"/>
      <c r="L37" s="171" t="str">
        <f>+IF(K37="","Spiel um Platz 3",IF(COUNTIF($C$4:$C$11,K37)=1,VLOOKUP(K37,$C$4:$I$11,2,FALSE),IF(COUNTIF($S$4:$S$11,K37)=1,VLOOKUP(K37,$S$4:$Y$11,2,FALSE),"")))</f>
        <v>Spiel um Platz 3</v>
      </c>
      <c r="M37" s="106" t="s">
        <v>3</v>
      </c>
      <c r="N37" s="106"/>
      <c r="O37" s="171" t="str">
        <f>+IF(N37="","",IF(COUNTIF($C$4:$C$10,N37)=1,VLOOKUP(N37,$C$4:$I$10,2,FALSE),IF(COUNTIF($S$4:$S$10,N37)=1,VLOOKUP(N37,$S$4:$Y$10,2,FALSE),"")))</f>
        <v/>
      </c>
      <c r="P37" s="106"/>
      <c r="Q37" s="175" t="str">
        <f>+IF(P37="","",IF(COUNTIF($C$4:$C$10,P37)=1,VLOOKUP(P37,$C$4:$I$10,2,FALSE),IF(COUNTIF($S$4:$S$10,P37)=1,VLOOKUP(P37,$S$4:$Y$10,2,FALSE),"")))</f>
        <v/>
      </c>
      <c r="R37" s="115">
        <v>0.46180555555555558</v>
      </c>
      <c r="S37" s="94"/>
      <c r="T37" s="154" t="str">
        <f>+IF(S37="",$AB$32,IF(COUNTIF($C$4:$C$11,S37)=1,VLOOKUP(S37,$C$4:$I$11,2,FALSE),IF(COUNTIF($S$4:$S$11,S37)=1,VLOOKUP(S37,$S$4:$Y$11,2,FALSE),"")))</f>
        <v>7. Vorrunde A</v>
      </c>
      <c r="U37" s="94" t="s">
        <v>3</v>
      </c>
      <c r="V37" s="94"/>
      <c r="W37" s="153" t="str">
        <f>+IF(V37="",$AB$34,IF(COUNTIF($C$4:$C$11,V37)=1,VLOOKUP(V37,$C$4:$I$11,2,FALSE),IF(COUNTIF($S$4:$S$11,V37)=1,VLOOKUP(V37,$S$4:$Y$11,2,FALSE),"")))</f>
        <v>6. Vorrunde B</v>
      </c>
      <c r="X37" s="94"/>
      <c r="Y37" s="146" t="str">
        <f>+IF(X37="",$AB$33,IF(COUNTIF($C$4:$C$10,X37)=1,VLOOKUP(X37,$C$4:$I$10,2,FALSE),IF(COUNTIF($S$4:$S$10,X37)=1,VLOOKUP(X37,$S$4:$Y$10,2,FALSE),"")))</f>
        <v>5. Vorrunde B</v>
      </c>
      <c r="AD37" s="136"/>
    </row>
    <row r="38" spans="1:56" s="124" customFormat="1" ht="21.2" customHeight="1" x14ac:dyDescent="0.25">
      <c r="A38" s="630"/>
      <c r="B38" s="128">
        <v>0.5</v>
      </c>
      <c r="C38" s="106"/>
      <c r="D38" s="171" t="str">
        <f>+IF(C38="","",IF(COUNTIF($C$4:$C$10,C38)=1,VLOOKUP(C38,$C$4:$I$10,2,FALSE),IF(COUNTIF($S$4:$S$10,C38)=1,VLOOKUP(C38,$S$4:$Y$10,2,FALSE),"")))</f>
        <v/>
      </c>
      <c r="E38" s="106" t="s">
        <v>3</v>
      </c>
      <c r="F38" s="106"/>
      <c r="G38" s="171" t="str">
        <f t="shared" si="11"/>
        <v/>
      </c>
      <c r="H38" s="106"/>
      <c r="I38" s="171" t="str">
        <f t="shared" si="12"/>
        <v/>
      </c>
      <c r="J38" s="128">
        <f t="shared" si="20"/>
        <v>0.5</v>
      </c>
      <c r="K38" s="106"/>
      <c r="L38" s="171" t="str">
        <f>+IF(K38="","",IF(COUNTIF($C$4:$C$10,K38)=1,VLOOKUP(K38,$C$4:$I$10,2,FALSE),IF(COUNTIF($S$4:$S$10,K38)=1,VLOOKUP(K38,$S$4:$Y$10,2,FALSE),"")))</f>
        <v/>
      </c>
      <c r="M38" s="106" t="s">
        <v>3</v>
      </c>
      <c r="N38" s="106"/>
      <c r="O38" s="171" t="str">
        <f t="shared" si="15"/>
        <v/>
      </c>
      <c r="P38" s="106"/>
      <c r="Q38" s="175" t="str">
        <f t="shared" si="16"/>
        <v/>
      </c>
      <c r="R38" s="115">
        <v>0.47916666666666669</v>
      </c>
      <c r="S38" s="94"/>
      <c r="T38" s="154" t="str">
        <f>+IF(S38="","",IF(COUNTIF($C$4:$C$11,S38)=1,VLOOKUP(S38,$C$4:$I$11,2,FALSE),IF(COUNTIF($S$4:$S$11,S38)=1,VLOOKUP(S38,$S$4:$Y$11,2,FALSE),"")))</f>
        <v/>
      </c>
      <c r="U38" s="94" t="s">
        <v>3</v>
      </c>
      <c r="V38" s="94"/>
      <c r="W38" s="153" t="str">
        <f>+IF(V38="","",IF(COUNTIF($C$4:$C$11,V38)=1,VLOOKUP(V38,$C$4:$I$11,2,FALSE),IF(COUNTIF($S$4:$S$11,V38)=1,VLOOKUP(V38,$S$4:$Y$11,2,FALSE),"")))</f>
        <v/>
      </c>
      <c r="X38" s="94"/>
      <c r="Y38" s="146" t="str">
        <f>+IF(X38="","",IF(COUNTIF($C$4:$C$10,X38)=1,VLOOKUP(X38,$C$4:$I$10,2,FALSE),IF(COUNTIF($S$4:$S$10,X38)=1,VLOOKUP(X38,$S$4:$Y$10,2,FALSE),"")))</f>
        <v/>
      </c>
      <c r="AB38" s="144" t="s">
        <v>30</v>
      </c>
      <c r="AD38" s="136"/>
    </row>
    <row r="39" spans="1:56" s="124" customFormat="1" ht="21.2" customHeight="1" x14ac:dyDescent="0.25">
      <c r="A39" s="630"/>
      <c r="B39" s="128"/>
      <c r="C39" s="106"/>
      <c r="D39" s="171" t="str">
        <f>+IF(C39="","",IF(COUNTIF($C$4:$C$10,C39)=1,VLOOKUP(C39,$C$4:$I$10,2,FALSE),IF(COUNTIF($S$4:$S$10,C39)=1,VLOOKUP(C39,$S$4:$Y$10,2,FALSE),"")))</f>
        <v/>
      </c>
      <c r="E39" s="106" t="s">
        <v>3</v>
      </c>
      <c r="F39" s="106"/>
      <c r="G39" s="171" t="str">
        <f t="shared" si="11"/>
        <v/>
      </c>
      <c r="H39" s="106"/>
      <c r="I39" s="171" t="str">
        <f t="shared" si="12"/>
        <v/>
      </c>
      <c r="J39" s="128">
        <f t="shared" si="20"/>
        <v>0</v>
      </c>
      <c r="K39" s="106"/>
      <c r="L39" s="171" t="str">
        <f>+IF(K39="","",IF(COUNTIF($C$4:$C$11,K39)=1,VLOOKUP(K39,$C$4:$I$11,2,FALSE),IF(COUNTIF($S$4:$S$11,K39)=1,VLOOKUP(K39,$S$4:$Y$11,2,FALSE),"")))</f>
        <v/>
      </c>
      <c r="M39" s="106" t="s">
        <v>3</v>
      </c>
      <c r="N39" s="106"/>
      <c r="O39" s="170" t="str">
        <f>+IF(N39="","",IF(COUNTIF($C$4:$C$11,N39)=1,VLOOKUP(N39,$C$4:$I$11,2,FALSE),IF(COUNTIF($S$4:$S$11,N39)=1,VLOOKUP(N39,$S$4:$Y$11,2,FALSE),"")))</f>
        <v/>
      </c>
      <c r="P39" s="106"/>
      <c r="Q39" s="175">
        <f>+IF(P39="",$AB$35,IF(COUNTIF($C$4:$C$10,P39)=1,VLOOKUP(P39,$C$4:$I$10,2,FALSE),IF(COUNTIF($S$4:$S$10,P39)=1,VLOOKUP(P39,$S$4:$Y$10,2,FALSE),"")))</f>
        <v>0</v>
      </c>
      <c r="R39" s="128">
        <f>+B39</f>
        <v>0</v>
      </c>
      <c r="S39" s="106"/>
      <c r="T39" s="171" t="str">
        <f>+IF(S39="","",IF(COUNTIF($C$4:$C$11,S39)=1,VLOOKUP(S39,$C$4:$I$11,2,FALSE),IF(COUNTIF($S$4:$S$11,S39)=1,VLOOKUP(S39,$S$4:$Y$11,2,FALSE),"")))</f>
        <v/>
      </c>
      <c r="U39" s="106" t="s">
        <v>3</v>
      </c>
      <c r="V39" s="106"/>
      <c r="W39" s="171" t="str">
        <f>+IF(V39="","",IF(COUNTIF($C$4:$C$11,V39)=1,VLOOKUP(V39,$C$4:$I$11,2,FALSE),IF(COUNTIF($S$4:$S$11,V39)=1,VLOOKUP(V39,$S$4:$Y$11,2,FALSE),"")))</f>
        <v/>
      </c>
      <c r="X39" s="106"/>
      <c r="Y39" s="178" t="str">
        <f>+IF(X39="","",IF(COUNTIF($C$4:$C$10,X39)=1,VLOOKUP(X39,$C$4:$I$10,2,FALSE),IF(COUNTIF($S$4:$S$10,X39)=1,VLOOKUP(X39,$S$4:$Y$10,2,FALSE),"")))</f>
        <v/>
      </c>
      <c r="AB39" s="143" t="s">
        <v>218</v>
      </c>
      <c r="AD39" s="136"/>
    </row>
    <row r="40" spans="1:56" s="124" customFormat="1" ht="21.2" customHeight="1" x14ac:dyDescent="0.25">
      <c r="A40" s="630"/>
      <c r="B40" s="128"/>
      <c r="C40" s="106"/>
      <c r="D40" s="171" t="str">
        <f>+IF(C40="","",IF(COUNTIF($C$4:$C$10,C40)=1,VLOOKUP(C40,$C$4:$I$10,2,FALSE),IF(COUNTIF($S$4:$S$10,C40)=1,VLOOKUP(C40,$S$4:$Y$10,2,FALSE),"")))</f>
        <v/>
      </c>
      <c r="E40" s="106" t="s">
        <v>3</v>
      </c>
      <c r="F40" s="106"/>
      <c r="G40" s="171" t="str">
        <f t="shared" si="11"/>
        <v/>
      </c>
      <c r="H40" s="106"/>
      <c r="I40" s="171" t="str">
        <f t="shared" si="12"/>
        <v/>
      </c>
      <c r="J40" s="128">
        <f t="shared" si="20"/>
        <v>0</v>
      </c>
      <c r="K40" s="106"/>
      <c r="L40" s="171" t="str">
        <f>+IF(K40="","",IF(COUNTIF($C$4:$C$10,K40)=1,VLOOKUP(K40,$C$4:$I$10,2,FALSE),IF(COUNTIF($S$4:$S$10,K40)=1,VLOOKUP(K40,$S$4:$Y$10,2,FALSE),"")))</f>
        <v/>
      </c>
      <c r="M40" s="106" t="s">
        <v>3</v>
      </c>
      <c r="N40" s="106"/>
      <c r="O40" s="171" t="str">
        <f t="shared" si="15"/>
        <v/>
      </c>
      <c r="P40" s="106"/>
      <c r="Q40" s="175" t="str">
        <f t="shared" si="16"/>
        <v/>
      </c>
      <c r="R40" s="128">
        <f>+B40</f>
        <v>0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393</v>
      </c>
      <c r="AD40" s="136"/>
    </row>
    <row r="41" spans="1:56" s="124" customFormat="1" ht="21.2" customHeight="1" x14ac:dyDescent="0.25">
      <c r="A41" s="630"/>
      <c r="B41" s="128"/>
      <c r="C41" s="106"/>
      <c r="D41" s="171"/>
      <c r="E41" s="106" t="s">
        <v>3</v>
      </c>
      <c r="F41" s="106"/>
      <c r="G41" s="171"/>
      <c r="H41" s="106"/>
      <c r="I41" s="171"/>
      <c r="J41" s="128">
        <f t="shared" si="20"/>
        <v>0</v>
      </c>
      <c r="K41" s="106"/>
      <c r="L41" s="171"/>
      <c r="M41" s="106" t="s">
        <v>3</v>
      </c>
      <c r="N41" s="106"/>
      <c r="O41" s="171"/>
      <c r="P41" s="106"/>
      <c r="Q41" s="175"/>
      <c r="R41" s="128">
        <f>+B41</f>
        <v>0</v>
      </c>
      <c r="S41" s="106"/>
      <c r="T41" s="171" t="str">
        <f>+IF(S41="","",IF(COUNTIF($C$4:$C$11,S41)=1,VLOOKUP(S41,$C$4:$I$11,2,FALSE),IF(COUNTIF($S$4:$S$11,S41)=1,VLOOKUP(S41,$S$4:$Y$11,2,FALSE),"")))</f>
        <v/>
      </c>
      <c r="U41" s="106" t="s">
        <v>3</v>
      </c>
      <c r="V41" s="106"/>
      <c r="W41" s="170" t="str">
        <f>+IF(V41="","",IF(COUNTIF($C$4:$C$11,V41)=1,VLOOKUP(V41,$C$4:$I$11,2,FALSE),IF(COUNTIF($S$4:$S$11,V41)=1,VLOOKUP(V41,$S$4:$Y$11,2,FALSE),"")))</f>
        <v/>
      </c>
      <c r="X41" s="106"/>
      <c r="Y41" s="178" t="str">
        <f>+IF(X41="","",IF(COUNTIF($C$4:$C$10,X41)=1,VLOOKUP(X41,$C$4:$I$10,2,FALSE),IF(COUNTIF($S$4:$S$10,X41)=1,VLOOKUP(X41,$S$4:$Y$10,2,FALSE),"")))</f>
        <v/>
      </c>
      <c r="AB41" s="143" t="s">
        <v>394</v>
      </c>
      <c r="AD41" s="136"/>
    </row>
    <row r="42" spans="1:56" s="124" customFormat="1" ht="21.2" customHeight="1" thickBot="1" x14ac:dyDescent="0.3">
      <c r="A42" s="631"/>
      <c r="B42" s="137"/>
      <c r="C42" s="107"/>
      <c r="D42" s="172"/>
      <c r="E42" s="107" t="s">
        <v>3</v>
      </c>
      <c r="F42" s="107"/>
      <c r="G42" s="172"/>
      <c r="H42" s="107"/>
      <c r="I42" s="172"/>
      <c r="J42" s="137">
        <f t="shared" si="20"/>
        <v>0</v>
      </c>
      <c r="K42" s="107"/>
      <c r="L42" s="172"/>
      <c r="M42" s="107" t="s">
        <v>3</v>
      </c>
      <c r="N42" s="107"/>
      <c r="O42" s="172"/>
      <c r="P42" s="107"/>
      <c r="Q42" s="176"/>
      <c r="R42" s="137">
        <f>+B42</f>
        <v>0</v>
      </c>
      <c r="S42" s="107"/>
      <c r="T42" s="172" t="str">
        <f>+IF(S42="","",IF(COUNTIF($C$4:$C$11,S42)=1,VLOOKUP(S42,$C$4:$I$11,2,FALSE),IF(COUNTIF($S$4:$S$11,S42)=1,VLOOKUP(S42,$S$4:$Y$11,2,FALSE),"")))</f>
        <v/>
      </c>
      <c r="U42" s="107" t="s">
        <v>3</v>
      </c>
      <c r="V42" s="107"/>
      <c r="W42" s="172" t="str">
        <f>+IF(V42="","",IF(COUNTIF($C$4:$C$11,V42)=1,VLOOKUP(V42,$C$4:$I$11,2,FALSE),IF(COUNTIF($S$4:$S$11,V42)=1,VLOOKUP(V42,$S$4:$Y$11,2,FALSE),"")))</f>
        <v/>
      </c>
      <c r="X42" s="107"/>
      <c r="Y42" s="179" t="str">
        <f>+IF(X42="","",IF(COUNTIF($C$4:$C$10,X42)=1,VLOOKUP(X42,$C$4:$I$10,2,FALSE),IF(COUNTIF($S$4:$S$10,X42)=1,VLOOKUP(X42,$S$4:$Y$10,2,FALSE),"")))</f>
        <v/>
      </c>
      <c r="AB42" s="145"/>
      <c r="AD42" s="136"/>
    </row>
    <row r="43" spans="1:56" x14ac:dyDescent="0.25">
      <c r="D43" s="96"/>
      <c r="L43" s="96"/>
      <c r="T43" s="110"/>
    </row>
    <row r="44" spans="1:56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sheetProtection sheet="1" objects="1" scenarios="1"/>
  <mergeCells count="78">
    <mergeCell ref="AV29:AX29"/>
    <mergeCell ref="BA29:BC29"/>
    <mergeCell ref="A32:A42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3593" priority="497" operator="equal">
      <formula>0</formula>
    </cfRule>
  </conditionalFormatting>
  <conditionalFormatting sqref="C38:I39 C41:I42 C40 E40:I40 M40:Q40 C27:Y31 K41:Q42 K38:Q38 J38:J42 C32:C37 K39:K40 U41:V42 X41:X42 R39:S42">
    <cfRule type="expression" dxfId="3592" priority="489">
      <formula>AND(OR(C27=$M$10,C27=$O$10),AND(NOT(ISBLANK($M$10)),NOT(ISBLANK(C27)),NOT(C27=0)))</formula>
    </cfRule>
    <cfRule type="expression" dxfId="3591" priority="490">
      <formula>AND(OR(C27=$M$9,C27=$O$9),AND(NOT(ISBLANK($M$9)),NOT(ISBLANK(C27)),NOT(C27=0)))</formula>
    </cfRule>
    <cfRule type="expression" dxfId="3590" priority="491">
      <formula>AND(OR(C27=$M$8,C27=$O$8),AND(NOT(ISBLANK($M$8)),NOT(ISBLANK(C27)),NOT(C27=0)))</formula>
    </cfRule>
    <cfRule type="expression" dxfId="3589" priority="492">
      <formula>AND(OR(C27=$M$7,C27=$O$7),AND(NOT(ISBLANK($M$7)),NOT(ISBLANK(C27)),NOT(C27=0)))</formula>
    </cfRule>
    <cfRule type="expression" dxfId="3588" priority="493">
      <formula>AND(OR(C27=$M$6,C27=$O$6),AND(NOT(ISBLANK($M$6)),NOT(ISBLANK(C27)),NOT(C27=0)))</formula>
    </cfRule>
    <cfRule type="expression" dxfId="3587" priority="494">
      <formula>AND(OR(C27=$M$5,C27=$O$5),AND(NOT(ISBLANK($M$5)),NOT(ISBLANK(C27)),NOT(C27=0)))</formula>
    </cfRule>
    <cfRule type="expression" dxfId="3586" priority="495">
      <formula>AND(OR(C27=$M$4,C27=$O$4),AND(NOT(ISBLANK($M$4)),NOT(ISBLANK(C27)),NOT(C27=0)))</formula>
    </cfRule>
    <cfRule type="cellIs" dxfId="3585" priority="496" operator="equal">
      <formula>0</formula>
    </cfRule>
  </conditionalFormatting>
  <conditionalFormatting sqref="D43">
    <cfRule type="expression" dxfId="3584" priority="481">
      <formula>AND(OR(D43=$M$10,D43=$O$10),AND(NOT(ISBLANK($M$10)),NOT(ISBLANK(D43)),NOT(D43=0)))</formula>
    </cfRule>
    <cfRule type="expression" dxfId="3583" priority="482">
      <formula>AND(OR(D43=$M$9,D43=$O$9),AND(NOT(ISBLANK($M$9)),NOT(ISBLANK(D43)),NOT(D43=0)))</formula>
    </cfRule>
    <cfRule type="expression" dxfId="3582" priority="483">
      <formula>AND(OR(D43=$M$8,D43=$O$8),AND(NOT(ISBLANK($M$8)),NOT(ISBLANK(D43)),NOT(D43=0)))</formula>
    </cfRule>
    <cfRule type="expression" dxfId="3581" priority="484">
      <formula>AND(OR(D43=$M$7,D43=$O$7),AND(NOT(ISBLANK($M$7)),NOT(ISBLANK(D43)),NOT(D43=0)))</formula>
    </cfRule>
    <cfRule type="expression" dxfId="3580" priority="485">
      <formula>AND(OR(D43=$M$6,D43=$O$6),AND(NOT(ISBLANK($M$6)),NOT(ISBLANK(D43)),NOT(D43=0)))</formula>
    </cfRule>
    <cfRule type="expression" dxfId="3579" priority="486">
      <formula>AND(OR(D43=$M$5,D43=$O$5),AND(NOT(ISBLANK($M$5)),NOT(ISBLANK(D43)),NOT(D43=0)))</formula>
    </cfRule>
    <cfRule type="expression" dxfId="3578" priority="487">
      <formula>AND(OR(D43=$M$4,D43=$O$4),AND(NOT(ISBLANK($M$4)),NOT(ISBLANK(D43)),NOT(D43=0)))</formula>
    </cfRule>
    <cfRule type="cellIs" dxfId="3577" priority="488" operator="equal">
      <formula>0</formula>
    </cfRule>
  </conditionalFormatting>
  <conditionalFormatting sqref="L43">
    <cfRule type="expression" dxfId="3576" priority="473">
      <formula>AND(OR(L43=$M$10,L43=$O$10),AND(NOT(ISBLANK($M$10)),NOT(ISBLANK(L43)),NOT(L43=0)))</formula>
    </cfRule>
    <cfRule type="expression" dxfId="3575" priority="474">
      <formula>AND(OR(L43=$M$9,L43=$O$9),AND(NOT(ISBLANK($M$9)),NOT(ISBLANK(L43)),NOT(L43=0)))</formula>
    </cfRule>
    <cfRule type="expression" dxfId="3574" priority="475">
      <formula>AND(OR(L43=$M$8,L43=$O$8),AND(NOT(ISBLANK($M$8)),NOT(ISBLANK(L43)),NOT(L43=0)))</formula>
    </cfRule>
    <cfRule type="expression" dxfId="3573" priority="476">
      <formula>AND(OR(L43=$M$7,L43=$O$7),AND(NOT(ISBLANK($M$7)),NOT(ISBLANK(L43)),NOT(L43=0)))</formula>
    </cfRule>
    <cfRule type="expression" dxfId="3572" priority="477">
      <formula>AND(OR(L43=$M$6,L43=$O$6),AND(NOT(ISBLANK($M$6)),NOT(ISBLANK(L43)),NOT(L43=0)))</formula>
    </cfRule>
    <cfRule type="expression" dxfId="3571" priority="478">
      <formula>AND(OR(L43=$M$5,L43=$O$5),AND(NOT(ISBLANK($M$5)),NOT(ISBLANK(L43)),NOT(L43=0)))</formula>
    </cfRule>
    <cfRule type="expression" dxfId="3570" priority="479">
      <formula>AND(OR(L43=$M$4,L43=$O$4),AND(NOT(ISBLANK($M$4)),NOT(ISBLANK(L43)),NOT(L43=0)))</formula>
    </cfRule>
    <cfRule type="cellIs" dxfId="3569" priority="480" operator="equal">
      <formula>0</formula>
    </cfRule>
  </conditionalFormatting>
  <conditionalFormatting sqref="T43">
    <cfRule type="expression" dxfId="3568" priority="465">
      <formula>AND(OR(T43=$M$10,T43=$O$10),AND(NOT(ISBLANK($M$10)),NOT(ISBLANK(T43)),NOT(T43=0)))</formula>
    </cfRule>
    <cfRule type="expression" dxfId="3567" priority="466">
      <formula>AND(OR(T43=$M$9,T43=$O$9),AND(NOT(ISBLANK($M$9)),NOT(ISBLANK(T43)),NOT(T43=0)))</formula>
    </cfRule>
    <cfRule type="expression" dxfId="3566" priority="467">
      <formula>AND(OR(T43=$M$8,T43=$O$8),AND(NOT(ISBLANK($M$8)),NOT(ISBLANK(T43)),NOT(T43=0)))</formula>
    </cfRule>
    <cfRule type="expression" dxfId="3565" priority="468">
      <formula>AND(OR(T43=$M$7,T43=$O$7),AND(NOT(ISBLANK($M$7)),NOT(ISBLANK(T43)),NOT(T43=0)))</formula>
    </cfRule>
    <cfRule type="expression" dxfId="3564" priority="469">
      <formula>AND(OR(T43=$M$6,T43=$O$6),AND(NOT(ISBLANK($M$6)),NOT(ISBLANK(T43)),NOT(T43=0)))</formula>
    </cfRule>
    <cfRule type="expression" dxfId="3563" priority="470">
      <formula>AND(OR(T43=$M$5,T43=$O$5),AND(NOT(ISBLANK($M$5)),NOT(ISBLANK(T43)),NOT(T43=0)))</formula>
    </cfRule>
    <cfRule type="expression" dxfId="3562" priority="471">
      <formula>AND(OR(T43=$M$4,T43=$O$4),AND(NOT(ISBLANK($M$4)),NOT(ISBLANK(T43)),NOT(T43=0)))</formula>
    </cfRule>
    <cfRule type="cellIs" dxfId="3561" priority="472" operator="equal">
      <formula>0</formula>
    </cfRule>
  </conditionalFormatting>
  <conditionalFormatting sqref="J34:J35">
    <cfRule type="expression" dxfId="3560" priority="297">
      <formula>AND(OR(J34=$M$10,J34=$O$10),AND(NOT(ISBLANK($M$10)),NOT(ISBLANK(J34)),NOT(J34=0)))</formula>
    </cfRule>
    <cfRule type="expression" dxfId="3559" priority="298">
      <formula>AND(OR(J34=$M$9,J34=$O$9),AND(NOT(ISBLANK($M$9)),NOT(ISBLANK(J34)),NOT(J34=0)))</formula>
    </cfRule>
    <cfRule type="expression" dxfId="3558" priority="299">
      <formula>AND(OR(J34=$M$8,J34=$O$8),AND(NOT(ISBLANK($M$8)),NOT(ISBLANK(J34)),NOT(J34=0)))</formula>
    </cfRule>
    <cfRule type="expression" dxfId="3557" priority="300">
      <formula>AND(OR(J34=$M$7,J34=$O$7),AND(NOT(ISBLANK($M$7)),NOT(ISBLANK(J34)),NOT(J34=0)))</formula>
    </cfRule>
    <cfRule type="expression" dxfId="3556" priority="301">
      <formula>AND(OR(J34=$M$6,J34=$O$6),AND(NOT(ISBLANK($M$6)),NOT(ISBLANK(J34)),NOT(J34=0)))</formula>
    </cfRule>
    <cfRule type="expression" dxfId="3555" priority="302">
      <formula>AND(OR(J34=$M$5,J34=$O$5),AND(NOT(ISBLANK($M$5)),NOT(ISBLANK(J34)),NOT(J34=0)))</formula>
    </cfRule>
    <cfRule type="expression" dxfId="3554" priority="303">
      <formula>AND(OR(J34=$M$4,J34=$O$4),AND(NOT(ISBLANK($M$4)),NOT(ISBLANK(J34)),NOT(J34=0)))</formula>
    </cfRule>
    <cfRule type="cellIs" dxfId="3553" priority="304" operator="equal">
      <formula>0</formula>
    </cfRule>
  </conditionalFormatting>
  <conditionalFormatting sqref="D44">
    <cfRule type="expression" dxfId="3552" priority="457">
      <formula>AND(OR(D44=$M$10,D44=$O$10),AND(NOT(ISBLANK($M$10)),NOT(ISBLANK(D44)),NOT(D44=0)))</formula>
    </cfRule>
    <cfRule type="expression" dxfId="3551" priority="458">
      <formula>AND(OR(D44=$M$9,D44=$O$9),AND(NOT(ISBLANK($M$9)),NOT(ISBLANK(D44)),NOT(D44=0)))</formula>
    </cfRule>
    <cfRule type="expression" dxfId="3550" priority="459">
      <formula>AND(OR(D44=$M$8,D44=$O$8),AND(NOT(ISBLANK($M$8)),NOT(ISBLANK(D44)),NOT(D44=0)))</formula>
    </cfRule>
    <cfRule type="expression" dxfId="3549" priority="460">
      <formula>AND(OR(D44=$M$7,D44=$O$7),AND(NOT(ISBLANK($M$7)),NOT(ISBLANK(D44)),NOT(D44=0)))</formula>
    </cfRule>
    <cfRule type="expression" dxfId="3548" priority="461">
      <formula>AND(OR(D44=$M$6,D44=$O$6),AND(NOT(ISBLANK($M$6)),NOT(ISBLANK(D44)),NOT(D44=0)))</formula>
    </cfRule>
    <cfRule type="expression" dxfId="3547" priority="462">
      <formula>AND(OR(D44=$M$5,D44=$O$5),AND(NOT(ISBLANK($M$5)),NOT(ISBLANK(D44)),NOT(D44=0)))</formula>
    </cfRule>
    <cfRule type="expression" dxfId="3546" priority="463">
      <formula>AND(OR(D44=$M$4,D44=$O$4),AND(NOT(ISBLANK($M$4)),NOT(ISBLANK(D44)),NOT(D44=0)))</formula>
    </cfRule>
    <cfRule type="cellIs" dxfId="3545" priority="464" operator="equal">
      <formula>0</formula>
    </cfRule>
  </conditionalFormatting>
  <conditionalFormatting sqref="L44">
    <cfRule type="expression" dxfId="3544" priority="449">
      <formula>AND(OR(L44=$M$10,L44=$O$10),AND(NOT(ISBLANK($M$10)),NOT(ISBLANK(L44)),NOT(L44=0)))</formula>
    </cfRule>
    <cfRule type="expression" dxfId="3543" priority="450">
      <formula>AND(OR(L44=$M$9,L44=$O$9),AND(NOT(ISBLANK($M$9)),NOT(ISBLANK(L44)),NOT(L44=0)))</formula>
    </cfRule>
    <cfRule type="expression" dxfId="3542" priority="451">
      <formula>AND(OR(L44=$M$8,L44=$O$8),AND(NOT(ISBLANK($M$8)),NOT(ISBLANK(L44)),NOT(L44=0)))</formula>
    </cfRule>
    <cfRule type="expression" dxfId="3541" priority="452">
      <formula>AND(OR(L44=$M$7,L44=$O$7),AND(NOT(ISBLANK($M$7)),NOT(ISBLANK(L44)),NOT(L44=0)))</formula>
    </cfRule>
    <cfRule type="expression" dxfId="3540" priority="453">
      <formula>AND(OR(L44=$M$6,L44=$O$6),AND(NOT(ISBLANK($M$6)),NOT(ISBLANK(L44)),NOT(L44=0)))</formula>
    </cfRule>
    <cfRule type="expression" dxfId="3539" priority="454">
      <formula>AND(OR(L44=$M$5,L44=$O$5),AND(NOT(ISBLANK($M$5)),NOT(ISBLANK(L44)),NOT(L44=0)))</formula>
    </cfRule>
    <cfRule type="expression" dxfId="3538" priority="455">
      <formula>AND(OR(L44=$M$4,L44=$O$4),AND(NOT(ISBLANK($M$4)),NOT(ISBLANK(L44)),NOT(L44=0)))</formula>
    </cfRule>
    <cfRule type="cellIs" dxfId="3537" priority="456" operator="equal">
      <formula>0</formula>
    </cfRule>
  </conditionalFormatting>
  <conditionalFormatting sqref="T44">
    <cfRule type="expression" dxfId="3536" priority="441">
      <formula>AND(OR(T44=$M$10,T44=$O$10),AND(NOT(ISBLANK($M$10)),NOT(ISBLANK(T44)),NOT(T44=0)))</formula>
    </cfRule>
    <cfRule type="expression" dxfId="3535" priority="442">
      <formula>AND(OR(T44=$M$9,T44=$O$9),AND(NOT(ISBLANK($M$9)),NOT(ISBLANK(T44)),NOT(T44=0)))</formula>
    </cfRule>
    <cfRule type="expression" dxfId="3534" priority="443">
      <formula>AND(OR(T44=$M$8,T44=$O$8),AND(NOT(ISBLANK($M$8)),NOT(ISBLANK(T44)),NOT(T44=0)))</formula>
    </cfRule>
    <cfRule type="expression" dxfId="3533" priority="444">
      <formula>AND(OR(T44=$M$7,T44=$O$7),AND(NOT(ISBLANK($M$7)),NOT(ISBLANK(T44)),NOT(T44=0)))</formula>
    </cfRule>
    <cfRule type="expression" dxfId="3532" priority="445">
      <formula>AND(OR(T44=$M$6,T44=$O$6),AND(NOT(ISBLANK($M$6)),NOT(ISBLANK(T44)),NOT(T44=0)))</formula>
    </cfRule>
    <cfRule type="expression" dxfId="3531" priority="446">
      <formula>AND(OR(T44=$M$5,T44=$O$5),AND(NOT(ISBLANK($M$5)),NOT(ISBLANK(T44)),NOT(T44=0)))</formula>
    </cfRule>
    <cfRule type="expression" dxfId="3530" priority="447">
      <formula>AND(OR(T44=$M$4,T44=$O$4),AND(NOT(ISBLANK($M$4)),NOT(ISBLANK(T44)),NOT(T44=0)))</formula>
    </cfRule>
    <cfRule type="cellIs" dxfId="3529" priority="448" operator="equal">
      <formula>0</formula>
    </cfRule>
  </conditionalFormatting>
  <conditionalFormatting sqref="U39:V40 X39:Y40 Y41:Y42">
    <cfRule type="expression" dxfId="3528" priority="393">
      <formula>AND(OR(U39=$M$10,U39=$O$10),AND(NOT(ISBLANK($M$10)),NOT(ISBLANK(U39)),NOT(U39=0)))</formula>
    </cfRule>
    <cfRule type="expression" dxfId="3527" priority="394">
      <formula>AND(OR(U39=$M$9,U39=$O$9),AND(NOT(ISBLANK($M$9)),NOT(ISBLANK(U39)),NOT(U39=0)))</formula>
    </cfRule>
    <cfRule type="expression" dxfId="3526" priority="395">
      <formula>AND(OR(U39=$M$8,U39=$O$8),AND(NOT(ISBLANK($M$8)),NOT(ISBLANK(U39)),NOT(U39=0)))</formula>
    </cfRule>
    <cfRule type="expression" dxfId="3525" priority="396">
      <formula>AND(OR(U39=$M$7,U39=$O$7),AND(NOT(ISBLANK($M$7)),NOT(ISBLANK(U39)),NOT(U39=0)))</formula>
    </cfRule>
    <cfRule type="expression" dxfId="3524" priority="397">
      <formula>AND(OR(U39=$M$6,U39=$O$6),AND(NOT(ISBLANK($M$6)),NOT(ISBLANK(U39)),NOT(U39=0)))</formula>
    </cfRule>
    <cfRule type="expression" dxfId="3523" priority="398">
      <formula>AND(OR(U39=$M$5,U39=$O$5),AND(NOT(ISBLANK($M$5)),NOT(ISBLANK(U39)),NOT(U39=0)))</formula>
    </cfRule>
    <cfRule type="expression" dxfId="3522" priority="399">
      <formula>AND(OR(U39=$M$4,U39=$O$4),AND(NOT(ISBLANK($M$4)),NOT(ISBLANK(U39)),NOT(U39=0)))</formula>
    </cfRule>
    <cfRule type="cellIs" dxfId="3521" priority="400" operator="equal">
      <formula>0</formula>
    </cfRule>
  </conditionalFormatting>
  <conditionalFormatting sqref="E36:I36 K36">
    <cfRule type="expression" dxfId="3520" priority="249">
      <formula>AND(OR(E36=$M$10,E36=$O$10),AND(NOT(ISBLANK($M$10)),NOT(ISBLANK(E36)),NOT(E36=0)))</formula>
    </cfRule>
    <cfRule type="expression" dxfId="3519" priority="250">
      <formula>AND(OR(E36=$M$9,E36=$O$9),AND(NOT(ISBLANK($M$9)),NOT(ISBLANK(E36)),NOT(E36=0)))</formula>
    </cfRule>
    <cfRule type="expression" dxfId="3518" priority="251">
      <formula>AND(OR(E36=$M$8,E36=$O$8),AND(NOT(ISBLANK($M$8)),NOT(ISBLANK(E36)),NOT(E36=0)))</formula>
    </cfRule>
    <cfRule type="expression" dxfId="3517" priority="252">
      <formula>AND(OR(E36=$M$7,E36=$O$7),AND(NOT(ISBLANK($M$7)),NOT(ISBLANK(E36)),NOT(E36=0)))</formula>
    </cfRule>
    <cfRule type="expression" dxfId="3516" priority="253">
      <formula>AND(OR(E36=$M$6,E36=$O$6),AND(NOT(ISBLANK($M$6)),NOT(ISBLANK(E36)),NOT(E36=0)))</formula>
    </cfRule>
    <cfRule type="expression" dxfId="3515" priority="254">
      <formula>AND(OR(E36=$M$5,E36=$O$5),AND(NOT(ISBLANK($M$5)),NOT(ISBLANK(E36)),NOT(E36=0)))</formula>
    </cfRule>
    <cfRule type="expression" dxfId="3514" priority="255">
      <formula>AND(OR(E36=$M$4,E36=$O$4),AND(NOT(ISBLANK($M$4)),NOT(ISBLANK(E36)),NOT(E36=0)))</formula>
    </cfRule>
    <cfRule type="cellIs" dxfId="3513" priority="256" operator="equal">
      <formula>0</formula>
    </cfRule>
  </conditionalFormatting>
  <conditionalFormatting sqref="D45">
    <cfRule type="expression" dxfId="3512" priority="433">
      <formula>AND(OR(D45=$M$10,D45=$O$10),AND(NOT(ISBLANK($M$10)),NOT(ISBLANK(D45)),NOT(D45=0)))</formula>
    </cfRule>
    <cfRule type="expression" dxfId="3511" priority="434">
      <formula>AND(OR(D45=$M$9,D45=$O$9),AND(NOT(ISBLANK($M$9)),NOT(ISBLANK(D45)),NOT(D45=0)))</formula>
    </cfRule>
    <cfRule type="expression" dxfId="3510" priority="435">
      <formula>AND(OR(D45=$M$8,D45=$O$8),AND(NOT(ISBLANK($M$8)),NOT(ISBLANK(D45)),NOT(D45=0)))</formula>
    </cfRule>
    <cfRule type="expression" dxfId="3509" priority="436">
      <formula>AND(OR(D45=$M$7,D45=$O$7),AND(NOT(ISBLANK($M$7)),NOT(ISBLANK(D45)),NOT(D45=0)))</formula>
    </cfRule>
    <cfRule type="expression" dxfId="3508" priority="437">
      <formula>AND(OR(D45=$M$6,D45=$O$6),AND(NOT(ISBLANK($M$6)),NOT(ISBLANK(D45)),NOT(D45=0)))</formula>
    </cfRule>
    <cfRule type="expression" dxfId="3507" priority="438">
      <formula>AND(OR(D45=$M$5,D45=$O$5),AND(NOT(ISBLANK($M$5)),NOT(ISBLANK(D45)),NOT(D45=0)))</formula>
    </cfRule>
    <cfRule type="expression" dxfId="3506" priority="439">
      <formula>AND(OR(D45=$M$4,D45=$O$4),AND(NOT(ISBLANK($M$4)),NOT(ISBLANK(D45)),NOT(D45=0)))</formula>
    </cfRule>
    <cfRule type="cellIs" dxfId="3505" priority="440" operator="equal">
      <formula>0</formula>
    </cfRule>
  </conditionalFormatting>
  <conditionalFormatting sqref="L45">
    <cfRule type="expression" dxfId="3504" priority="425">
      <formula>AND(OR(L45=$M$10,L45=$O$10),AND(NOT(ISBLANK($M$10)),NOT(ISBLANK(L45)),NOT(L45=0)))</formula>
    </cfRule>
    <cfRule type="expression" dxfId="3503" priority="426">
      <formula>AND(OR(L45=$M$9,L45=$O$9),AND(NOT(ISBLANK($M$9)),NOT(ISBLANK(L45)),NOT(L45=0)))</formula>
    </cfRule>
    <cfRule type="expression" dxfId="3502" priority="427">
      <formula>AND(OR(L45=$M$8,L45=$O$8),AND(NOT(ISBLANK($M$8)),NOT(ISBLANK(L45)),NOT(L45=0)))</formula>
    </cfRule>
    <cfRule type="expression" dxfId="3501" priority="428">
      <formula>AND(OR(L45=$M$7,L45=$O$7),AND(NOT(ISBLANK($M$7)),NOT(ISBLANK(L45)),NOT(L45=0)))</formula>
    </cfRule>
    <cfRule type="expression" dxfId="3500" priority="429">
      <formula>AND(OR(L45=$M$6,L45=$O$6),AND(NOT(ISBLANK($M$6)),NOT(ISBLANK(L45)),NOT(L45=0)))</formula>
    </cfRule>
    <cfRule type="expression" dxfId="3499" priority="430">
      <formula>AND(OR(L45=$M$5,L45=$O$5),AND(NOT(ISBLANK($M$5)),NOT(ISBLANK(L45)),NOT(L45=0)))</formula>
    </cfRule>
    <cfRule type="expression" dxfId="3498" priority="431">
      <formula>AND(OR(L45=$M$4,L45=$O$4),AND(NOT(ISBLANK($M$4)),NOT(ISBLANK(L45)),NOT(L45=0)))</formula>
    </cfRule>
    <cfRule type="cellIs" dxfId="3497" priority="432" operator="equal">
      <formula>0</formula>
    </cfRule>
  </conditionalFormatting>
  <conditionalFormatting sqref="T45">
    <cfRule type="expression" dxfId="3496" priority="417">
      <formula>AND(OR(T45=$M$10,T45=$O$10),AND(NOT(ISBLANK($M$10)),NOT(ISBLANK(T45)),NOT(T45=0)))</formula>
    </cfRule>
    <cfRule type="expression" dxfId="3495" priority="418">
      <formula>AND(OR(T45=$M$9,T45=$O$9),AND(NOT(ISBLANK($M$9)),NOT(ISBLANK(T45)),NOT(T45=0)))</formula>
    </cfRule>
    <cfRule type="expression" dxfId="3494" priority="419">
      <formula>AND(OR(T45=$M$8,T45=$O$8),AND(NOT(ISBLANK($M$8)),NOT(ISBLANK(T45)),NOT(T45=0)))</formula>
    </cfRule>
    <cfRule type="expression" dxfId="3493" priority="420">
      <formula>AND(OR(T45=$M$7,T45=$O$7),AND(NOT(ISBLANK($M$7)),NOT(ISBLANK(T45)),NOT(T45=0)))</formula>
    </cfRule>
    <cfRule type="expression" dxfId="3492" priority="421">
      <formula>AND(OR(T45=$M$6,T45=$O$6),AND(NOT(ISBLANK($M$6)),NOT(ISBLANK(T45)),NOT(T45=0)))</formula>
    </cfRule>
    <cfRule type="expression" dxfId="3491" priority="422">
      <formula>AND(OR(T45=$M$5,T45=$O$5),AND(NOT(ISBLANK($M$5)),NOT(ISBLANK(T45)),NOT(T45=0)))</formula>
    </cfRule>
    <cfRule type="expression" dxfId="3490" priority="423">
      <formula>AND(OR(T45=$M$4,T45=$O$4),AND(NOT(ISBLANK($M$4)),NOT(ISBLANK(T45)),NOT(T45=0)))</formula>
    </cfRule>
    <cfRule type="cellIs" dxfId="3489" priority="424" operator="equal">
      <formula>0</formula>
    </cfRule>
  </conditionalFormatting>
  <conditionalFormatting sqref="D40">
    <cfRule type="expression" dxfId="3488" priority="409">
      <formula>AND(OR(D40=$M$10,D40=$O$10),AND(NOT(ISBLANK($M$10)),NOT(ISBLANK(D40)),NOT(D40=0)))</formula>
    </cfRule>
    <cfRule type="expression" dxfId="3487" priority="410">
      <formula>AND(OR(D40=$M$9,D40=$O$9),AND(NOT(ISBLANK($M$9)),NOT(ISBLANK(D40)),NOT(D40=0)))</formula>
    </cfRule>
    <cfRule type="expression" dxfId="3486" priority="411">
      <formula>AND(OR(D40=$M$8,D40=$O$8),AND(NOT(ISBLANK($M$8)),NOT(ISBLANK(D40)),NOT(D40=0)))</formula>
    </cfRule>
    <cfRule type="expression" dxfId="3485" priority="412">
      <formula>AND(OR(D40=$M$7,D40=$O$7),AND(NOT(ISBLANK($M$7)),NOT(ISBLANK(D40)),NOT(D40=0)))</formula>
    </cfRule>
    <cfRule type="expression" dxfId="3484" priority="413">
      <formula>AND(OR(D40=$M$6,D40=$O$6),AND(NOT(ISBLANK($M$6)),NOT(ISBLANK(D40)),NOT(D40=0)))</formula>
    </cfRule>
    <cfRule type="expression" dxfId="3483" priority="414">
      <formula>AND(OR(D40=$M$5,D40=$O$5),AND(NOT(ISBLANK($M$5)),NOT(ISBLANK(D40)),NOT(D40=0)))</formula>
    </cfRule>
    <cfRule type="expression" dxfId="3482" priority="415">
      <formula>AND(OR(D40=$M$4,D40=$O$4),AND(NOT(ISBLANK($M$4)),NOT(ISBLANK(D40)),NOT(D40=0)))</formula>
    </cfRule>
    <cfRule type="cellIs" dxfId="3481" priority="416" operator="equal">
      <formula>0</formula>
    </cfRule>
  </conditionalFormatting>
  <conditionalFormatting sqref="L40">
    <cfRule type="expression" dxfId="3480" priority="401">
      <formula>AND(OR(L40=$M$10,L40=$O$10),AND(NOT(ISBLANK($M$10)),NOT(ISBLANK(L40)),NOT(L40=0)))</formula>
    </cfRule>
    <cfRule type="expression" dxfId="3479" priority="402">
      <formula>AND(OR(L40=$M$9,L40=$O$9),AND(NOT(ISBLANK($M$9)),NOT(ISBLANK(L40)),NOT(L40=0)))</formula>
    </cfRule>
    <cfRule type="expression" dxfId="3478" priority="403">
      <formula>AND(OR(L40=$M$8,L40=$O$8),AND(NOT(ISBLANK($M$8)),NOT(ISBLANK(L40)),NOT(L40=0)))</formula>
    </cfRule>
    <cfRule type="expression" dxfId="3477" priority="404">
      <formula>AND(OR(L40=$M$7,L40=$O$7),AND(NOT(ISBLANK($M$7)),NOT(ISBLANK(L40)),NOT(L40=0)))</formula>
    </cfRule>
    <cfRule type="expression" dxfId="3476" priority="405">
      <formula>AND(OR(L40=$M$6,L40=$O$6),AND(NOT(ISBLANK($M$6)),NOT(ISBLANK(L40)),NOT(L40=0)))</formula>
    </cfRule>
    <cfRule type="expression" dxfId="3475" priority="406">
      <formula>AND(OR(L40=$M$5,L40=$O$5),AND(NOT(ISBLANK($M$5)),NOT(ISBLANK(L40)),NOT(L40=0)))</formula>
    </cfRule>
    <cfRule type="expression" dxfId="3474" priority="407">
      <formula>AND(OR(L40=$M$4,L40=$O$4),AND(NOT(ISBLANK($M$4)),NOT(ISBLANK(L40)),NOT(L40=0)))</formula>
    </cfRule>
    <cfRule type="cellIs" dxfId="3473" priority="408" operator="equal">
      <formula>0</formula>
    </cfRule>
  </conditionalFormatting>
  <conditionalFormatting sqref="L37">
    <cfRule type="expression" dxfId="3472" priority="201">
      <formula>AND(OR(L37=$M$10,L37=$O$10),AND(NOT(ISBLANK($M$10)),NOT(ISBLANK(L37)),NOT(L37=0)))</formula>
    </cfRule>
    <cfRule type="expression" dxfId="3471" priority="202">
      <formula>AND(OR(L37=$M$9,L37=$O$9),AND(NOT(ISBLANK($M$9)),NOT(ISBLANK(L37)),NOT(L37=0)))</formula>
    </cfRule>
    <cfRule type="expression" dxfId="3470" priority="203">
      <formula>AND(OR(L37=$M$8,L37=$O$8),AND(NOT(ISBLANK($M$8)),NOT(ISBLANK(L37)),NOT(L37=0)))</formula>
    </cfRule>
    <cfRule type="expression" dxfId="3469" priority="204">
      <formula>AND(OR(L37=$M$7,L37=$O$7),AND(NOT(ISBLANK($M$7)),NOT(ISBLANK(L37)),NOT(L37=0)))</formula>
    </cfRule>
    <cfRule type="expression" dxfId="3468" priority="205">
      <formula>AND(OR(L37=$M$6,L37=$O$6),AND(NOT(ISBLANK($M$6)),NOT(ISBLANK(L37)),NOT(L37=0)))</formula>
    </cfRule>
    <cfRule type="expression" dxfId="3467" priority="206">
      <formula>AND(OR(L37=$M$5,L37=$O$5),AND(NOT(ISBLANK($M$5)),NOT(ISBLANK(L37)),NOT(L37=0)))</formula>
    </cfRule>
    <cfRule type="expression" dxfId="3466" priority="207">
      <formula>AND(OR(L37=$M$4,L37=$O$4),AND(NOT(ISBLANK($M$4)),NOT(ISBLANK(L37)),NOT(L37=0)))</formula>
    </cfRule>
    <cfRule type="cellIs" dxfId="3465" priority="208" operator="equal">
      <formula>0</formula>
    </cfRule>
  </conditionalFormatting>
  <conditionalFormatting sqref="T39:T42">
    <cfRule type="expression" dxfId="3464" priority="385">
      <formula>AND(OR(T39=$M$10,T39=$O$10),AND(NOT(ISBLANK($M$10)),NOT(ISBLANK(T39)),NOT(T39=0)))</formula>
    </cfRule>
    <cfRule type="expression" dxfId="3463" priority="386">
      <formula>AND(OR(T39=$M$9,T39=$O$9),AND(NOT(ISBLANK($M$9)),NOT(ISBLANK(T39)),NOT(T39=0)))</formula>
    </cfRule>
    <cfRule type="expression" dxfId="3462" priority="387">
      <formula>AND(OR(T39=$M$8,T39=$O$8),AND(NOT(ISBLANK($M$8)),NOT(ISBLANK(T39)),NOT(T39=0)))</formula>
    </cfRule>
    <cfRule type="expression" dxfId="3461" priority="388">
      <formula>AND(OR(T39=$M$7,T39=$O$7),AND(NOT(ISBLANK($M$7)),NOT(ISBLANK(T39)),NOT(T39=0)))</formula>
    </cfRule>
    <cfRule type="expression" dxfId="3460" priority="389">
      <formula>AND(OR(T39=$M$6,T39=$O$6),AND(NOT(ISBLANK($M$6)),NOT(ISBLANK(T39)),NOT(T39=0)))</formula>
    </cfRule>
    <cfRule type="expression" dxfId="3459" priority="390">
      <formula>AND(OR(T39=$M$5,T39=$O$5),AND(NOT(ISBLANK($M$5)),NOT(ISBLANK(T39)),NOT(T39=0)))</formula>
    </cfRule>
    <cfRule type="expression" dxfId="3458" priority="391">
      <formula>AND(OR(T39=$M$4,T39=$O$4),AND(NOT(ISBLANK($M$4)),NOT(ISBLANK(T39)),NOT(T39=0)))</formula>
    </cfRule>
    <cfRule type="cellIs" dxfId="3457" priority="392" operator="equal">
      <formula>0</formula>
    </cfRule>
  </conditionalFormatting>
  <conditionalFormatting sqref="W39">
    <cfRule type="expression" dxfId="3456" priority="377">
      <formula>AND(OR(W39=$M$10,W39=$O$10),AND(NOT(ISBLANK($M$10)),NOT(ISBLANK(W39)),NOT(W39=0)))</formula>
    </cfRule>
    <cfRule type="expression" dxfId="3455" priority="378">
      <formula>AND(OR(W39=$M$9,W39=$O$9),AND(NOT(ISBLANK($M$9)),NOT(ISBLANK(W39)),NOT(W39=0)))</formula>
    </cfRule>
    <cfRule type="expression" dxfId="3454" priority="379">
      <formula>AND(OR(W39=$M$8,W39=$O$8),AND(NOT(ISBLANK($M$8)),NOT(ISBLANK(W39)),NOT(W39=0)))</formula>
    </cfRule>
    <cfRule type="expression" dxfId="3453" priority="380">
      <formula>AND(OR(W39=$M$7,W39=$O$7),AND(NOT(ISBLANK($M$7)),NOT(ISBLANK(W39)),NOT(W39=0)))</formula>
    </cfRule>
    <cfRule type="expression" dxfId="3452" priority="381">
      <formula>AND(OR(W39=$M$6,W39=$O$6),AND(NOT(ISBLANK($M$6)),NOT(ISBLANK(W39)),NOT(W39=0)))</formula>
    </cfRule>
    <cfRule type="expression" dxfId="3451" priority="382">
      <formula>AND(OR(W39=$M$5,W39=$O$5),AND(NOT(ISBLANK($M$5)),NOT(ISBLANK(W39)),NOT(W39=0)))</formula>
    </cfRule>
    <cfRule type="expression" dxfId="3450" priority="383">
      <formula>AND(OR(W39=$M$4,W39=$O$4),AND(NOT(ISBLANK($M$4)),NOT(ISBLANK(W39)),NOT(W39=0)))</formula>
    </cfRule>
    <cfRule type="cellIs" dxfId="3449" priority="384" operator="equal">
      <formula>0</formula>
    </cfRule>
  </conditionalFormatting>
  <conditionalFormatting sqref="W40:W42">
    <cfRule type="expression" dxfId="3448" priority="369">
      <formula>AND(OR(W40=$M$10,W40=$O$10),AND(NOT(ISBLANK($M$10)),NOT(ISBLANK(W40)),NOT(W40=0)))</formula>
    </cfRule>
    <cfRule type="expression" dxfId="3447" priority="370">
      <formula>AND(OR(W40=$M$9,W40=$O$9),AND(NOT(ISBLANK($M$9)),NOT(ISBLANK(W40)),NOT(W40=0)))</formula>
    </cfRule>
    <cfRule type="expression" dxfId="3446" priority="371">
      <formula>AND(OR(W40=$M$8,W40=$O$8),AND(NOT(ISBLANK($M$8)),NOT(ISBLANK(W40)),NOT(W40=0)))</formula>
    </cfRule>
    <cfRule type="expression" dxfId="3445" priority="372">
      <formula>AND(OR(W40=$M$7,W40=$O$7),AND(NOT(ISBLANK($M$7)),NOT(ISBLANK(W40)),NOT(W40=0)))</formula>
    </cfRule>
    <cfRule type="expression" dxfId="3444" priority="373">
      <formula>AND(OR(W40=$M$6,W40=$O$6),AND(NOT(ISBLANK($M$6)),NOT(ISBLANK(W40)),NOT(W40=0)))</formula>
    </cfRule>
    <cfRule type="expression" dxfId="3443" priority="374">
      <formula>AND(OR(W40=$M$5,W40=$O$5),AND(NOT(ISBLANK($M$5)),NOT(ISBLANK(W40)),NOT(W40=0)))</formula>
    </cfRule>
    <cfRule type="expression" dxfId="3442" priority="375">
      <formula>AND(OR(W40=$M$4,W40=$O$4),AND(NOT(ISBLANK($M$4)),NOT(ISBLANK(W40)),NOT(W40=0)))</formula>
    </cfRule>
    <cfRule type="cellIs" dxfId="3441" priority="376" operator="equal">
      <formula>0</formula>
    </cfRule>
  </conditionalFormatting>
  <conditionalFormatting sqref="E32:I32 K32 P32:Q32 D33:I33 K33:Q33">
    <cfRule type="expression" dxfId="3440" priority="361">
      <formula>AND(OR(D32=$M$10,D32=$O$10),AND(NOT(ISBLANK($M$10)),NOT(ISBLANK(D32)),NOT(D32=0)))</formula>
    </cfRule>
    <cfRule type="expression" dxfId="3439" priority="362">
      <formula>AND(OR(D32=$M$9,D32=$O$9),AND(NOT(ISBLANK($M$9)),NOT(ISBLANK(D32)),NOT(D32=0)))</formula>
    </cfRule>
    <cfRule type="expression" dxfId="3438" priority="363">
      <formula>AND(OR(D32=$M$8,D32=$O$8),AND(NOT(ISBLANK($M$8)),NOT(ISBLANK(D32)),NOT(D32=0)))</formula>
    </cfRule>
    <cfRule type="expression" dxfId="3437" priority="364">
      <formula>AND(OR(D32=$M$7,D32=$O$7),AND(NOT(ISBLANK($M$7)),NOT(ISBLANK(D32)),NOT(D32=0)))</formula>
    </cfRule>
    <cfRule type="expression" dxfId="3436" priority="365">
      <formula>AND(OR(D32=$M$6,D32=$O$6),AND(NOT(ISBLANK($M$6)),NOT(ISBLANK(D32)),NOT(D32=0)))</formula>
    </cfRule>
    <cfRule type="expression" dxfId="3435" priority="366">
      <formula>AND(OR(D32=$M$5,D32=$O$5),AND(NOT(ISBLANK($M$5)),NOT(ISBLANK(D32)),NOT(D32=0)))</formula>
    </cfRule>
    <cfRule type="expression" dxfId="3434" priority="367">
      <formula>AND(OR(D32=$M$4,D32=$O$4),AND(NOT(ISBLANK($M$4)),NOT(ISBLANK(D32)),NOT(D32=0)))</formula>
    </cfRule>
    <cfRule type="cellIs" dxfId="3433" priority="368" operator="equal">
      <formula>0</formula>
    </cfRule>
  </conditionalFormatting>
  <conditionalFormatting sqref="D32">
    <cfRule type="expression" dxfId="3432" priority="353">
      <formula>AND(OR(D32=$M$10,D32=$O$10),AND(NOT(ISBLANK($M$10)),NOT(ISBLANK(D32)),NOT(D32=0)))</formula>
    </cfRule>
    <cfRule type="expression" dxfId="3431" priority="354">
      <formula>AND(OR(D32=$M$9,D32=$O$9),AND(NOT(ISBLANK($M$9)),NOT(ISBLANK(D32)),NOT(D32=0)))</formula>
    </cfRule>
    <cfRule type="expression" dxfId="3430" priority="355">
      <formula>AND(OR(D32=$M$8,D32=$O$8),AND(NOT(ISBLANK($M$8)),NOT(ISBLANK(D32)),NOT(D32=0)))</formula>
    </cfRule>
    <cfRule type="expression" dxfId="3429" priority="356">
      <formula>AND(OR(D32=$M$7,D32=$O$7),AND(NOT(ISBLANK($M$7)),NOT(ISBLANK(D32)),NOT(D32=0)))</formula>
    </cfRule>
    <cfRule type="expression" dxfId="3428" priority="357">
      <formula>AND(OR(D32=$M$6,D32=$O$6),AND(NOT(ISBLANK($M$6)),NOT(ISBLANK(D32)),NOT(D32=0)))</formula>
    </cfRule>
    <cfRule type="expression" dxfId="3427" priority="358">
      <formula>AND(OR(D32=$M$5,D32=$O$5),AND(NOT(ISBLANK($M$5)),NOT(ISBLANK(D32)),NOT(D32=0)))</formula>
    </cfRule>
    <cfRule type="expression" dxfId="3426" priority="359">
      <formula>AND(OR(D32=$M$4,D32=$O$4),AND(NOT(ISBLANK($M$4)),NOT(ISBLANK(D32)),NOT(D32=0)))</formula>
    </cfRule>
    <cfRule type="cellIs" dxfId="3425" priority="360" operator="equal">
      <formula>0</formula>
    </cfRule>
  </conditionalFormatting>
  <conditionalFormatting sqref="M32:O32">
    <cfRule type="expression" dxfId="3424" priority="345">
      <formula>AND(OR(M32=$M$10,M32=$O$10),AND(NOT(ISBLANK($M$10)),NOT(ISBLANK(M32)),NOT(M32=0)))</formula>
    </cfRule>
    <cfRule type="expression" dxfId="3423" priority="346">
      <formula>AND(OR(M32=$M$9,M32=$O$9),AND(NOT(ISBLANK($M$9)),NOT(ISBLANK(M32)),NOT(M32=0)))</formula>
    </cfRule>
    <cfRule type="expression" dxfId="3422" priority="347">
      <formula>AND(OR(M32=$M$8,M32=$O$8),AND(NOT(ISBLANK($M$8)),NOT(ISBLANK(M32)),NOT(M32=0)))</formula>
    </cfRule>
    <cfRule type="expression" dxfId="3421" priority="348">
      <formula>AND(OR(M32=$M$7,M32=$O$7),AND(NOT(ISBLANK($M$7)),NOT(ISBLANK(M32)),NOT(M32=0)))</formula>
    </cfRule>
    <cfRule type="expression" dxfId="3420" priority="349">
      <formula>AND(OR(M32=$M$6,M32=$O$6),AND(NOT(ISBLANK($M$6)),NOT(ISBLANK(M32)),NOT(M32=0)))</formula>
    </cfRule>
    <cfRule type="expression" dxfId="3419" priority="350">
      <formula>AND(OR(M32=$M$5,M32=$O$5),AND(NOT(ISBLANK($M$5)),NOT(ISBLANK(M32)),NOT(M32=0)))</formula>
    </cfRule>
    <cfRule type="expression" dxfId="3418" priority="351">
      <formula>AND(OR(M32=$M$4,M32=$O$4),AND(NOT(ISBLANK($M$4)),NOT(ISBLANK(M32)),NOT(M32=0)))</formula>
    </cfRule>
    <cfRule type="cellIs" dxfId="3417" priority="352" operator="equal">
      <formula>0</formula>
    </cfRule>
  </conditionalFormatting>
  <conditionalFormatting sqref="L32">
    <cfRule type="expression" dxfId="3416" priority="337">
      <formula>AND(OR(L32=$M$10,L32=$O$10),AND(NOT(ISBLANK($M$10)),NOT(ISBLANK(L32)),NOT(L32=0)))</formula>
    </cfRule>
    <cfRule type="expression" dxfId="3415" priority="338">
      <formula>AND(OR(L32=$M$9,L32=$O$9),AND(NOT(ISBLANK($M$9)),NOT(ISBLANK(L32)),NOT(L32=0)))</formula>
    </cfRule>
    <cfRule type="expression" dxfId="3414" priority="339">
      <formula>AND(OR(L32=$M$8,L32=$O$8),AND(NOT(ISBLANK($M$8)),NOT(ISBLANK(L32)),NOT(L32=0)))</formula>
    </cfRule>
    <cfRule type="expression" dxfId="3413" priority="340">
      <formula>AND(OR(L32=$M$7,L32=$O$7),AND(NOT(ISBLANK($M$7)),NOT(ISBLANK(L32)),NOT(L32=0)))</formula>
    </cfRule>
    <cfRule type="expression" dxfId="3412" priority="341">
      <formula>AND(OR(L32=$M$6,L32=$O$6),AND(NOT(ISBLANK($M$6)),NOT(ISBLANK(L32)),NOT(L32=0)))</formula>
    </cfRule>
    <cfRule type="expression" dxfId="3411" priority="342">
      <formula>AND(OR(L32=$M$5,L32=$O$5),AND(NOT(ISBLANK($M$5)),NOT(ISBLANK(L32)),NOT(L32=0)))</formula>
    </cfRule>
    <cfRule type="expression" dxfId="3410" priority="343">
      <formula>AND(OR(L32=$M$4,L32=$O$4),AND(NOT(ISBLANK($M$4)),NOT(ISBLANK(L32)),NOT(L32=0)))</formula>
    </cfRule>
    <cfRule type="cellIs" dxfId="3409" priority="344" operator="equal">
      <formula>0</formula>
    </cfRule>
  </conditionalFormatting>
  <conditionalFormatting sqref="J32:J33">
    <cfRule type="expression" dxfId="3408" priority="329">
      <formula>AND(OR(J32=$M$10,J32=$O$10),AND(NOT(ISBLANK($M$10)),NOT(ISBLANK(J32)),NOT(J32=0)))</formula>
    </cfRule>
    <cfRule type="expression" dxfId="3407" priority="330">
      <formula>AND(OR(J32=$M$9,J32=$O$9),AND(NOT(ISBLANK($M$9)),NOT(ISBLANK(J32)),NOT(J32=0)))</formula>
    </cfRule>
    <cfRule type="expression" dxfId="3406" priority="331">
      <formula>AND(OR(J32=$M$8,J32=$O$8),AND(NOT(ISBLANK($M$8)),NOT(ISBLANK(J32)),NOT(J32=0)))</formula>
    </cfRule>
    <cfRule type="expression" dxfId="3405" priority="332">
      <formula>AND(OR(J32=$M$7,J32=$O$7),AND(NOT(ISBLANK($M$7)),NOT(ISBLANK(J32)),NOT(J32=0)))</formula>
    </cfRule>
    <cfRule type="expression" dxfId="3404" priority="333">
      <formula>AND(OR(J32=$M$6,J32=$O$6),AND(NOT(ISBLANK($M$6)),NOT(ISBLANK(J32)),NOT(J32=0)))</formula>
    </cfRule>
    <cfRule type="expression" dxfId="3403" priority="334">
      <formula>AND(OR(J32=$M$5,J32=$O$5),AND(NOT(ISBLANK($M$5)),NOT(ISBLANK(J32)),NOT(J32=0)))</formula>
    </cfRule>
    <cfRule type="expression" dxfId="3402" priority="335">
      <formula>AND(OR(J32=$M$4,J32=$O$4),AND(NOT(ISBLANK($M$4)),NOT(ISBLANK(J32)),NOT(J32=0)))</formula>
    </cfRule>
    <cfRule type="cellIs" dxfId="3401" priority="336" operator="equal">
      <formula>0</formula>
    </cfRule>
  </conditionalFormatting>
  <conditionalFormatting sqref="E35:I35 K35 M35:Q35 P34:Q34">
    <cfRule type="expression" dxfId="3400" priority="321">
      <formula>AND(OR(E34=$M$10,E34=$O$10),AND(NOT(ISBLANK($M$10)),NOT(ISBLANK(E34)),NOT(E34=0)))</formula>
    </cfRule>
    <cfRule type="expression" dxfId="3399" priority="322">
      <formula>AND(OR(E34=$M$9,E34=$O$9),AND(NOT(ISBLANK($M$9)),NOT(ISBLANK(E34)),NOT(E34=0)))</formula>
    </cfRule>
    <cfRule type="expression" dxfId="3398" priority="323">
      <formula>AND(OR(E34=$M$8,E34=$O$8),AND(NOT(ISBLANK($M$8)),NOT(ISBLANK(E34)),NOT(E34=0)))</formula>
    </cfRule>
    <cfRule type="expression" dxfId="3397" priority="324">
      <formula>AND(OR(E34=$M$7,E34=$O$7),AND(NOT(ISBLANK($M$7)),NOT(ISBLANK(E34)),NOT(E34=0)))</formula>
    </cfRule>
    <cfRule type="expression" dxfId="3396" priority="325">
      <formula>AND(OR(E34=$M$6,E34=$O$6),AND(NOT(ISBLANK($M$6)),NOT(ISBLANK(E34)),NOT(E34=0)))</formula>
    </cfRule>
    <cfRule type="expression" dxfId="3395" priority="326">
      <formula>AND(OR(E34=$M$5,E34=$O$5),AND(NOT(ISBLANK($M$5)),NOT(ISBLANK(E34)),NOT(E34=0)))</formula>
    </cfRule>
    <cfRule type="expression" dxfId="3394" priority="327">
      <formula>AND(OR(E34=$M$4,E34=$O$4),AND(NOT(ISBLANK($M$4)),NOT(ISBLANK(E34)),NOT(E34=0)))</formula>
    </cfRule>
    <cfRule type="cellIs" dxfId="3393" priority="328" operator="equal">
      <formula>0</formula>
    </cfRule>
  </conditionalFormatting>
  <conditionalFormatting sqref="E34:I34 K34">
    <cfRule type="expression" dxfId="3392" priority="313">
      <formula>AND(OR(E34=$M$10,E34=$O$10),AND(NOT(ISBLANK($M$10)),NOT(ISBLANK(E34)),NOT(E34=0)))</formula>
    </cfRule>
    <cfRule type="expression" dxfId="3391" priority="314">
      <formula>AND(OR(E34=$M$9,E34=$O$9),AND(NOT(ISBLANK($M$9)),NOT(ISBLANK(E34)),NOT(E34=0)))</formula>
    </cfRule>
    <cfRule type="expression" dxfId="3390" priority="315">
      <formula>AND(OR(E34=$M$8,E34=$O$8),AND(NOT(ISBLANK($M$8)),NOT(ISBLANK(E34)),NOT(E34=0)))</formula>
    </cfRule>
    <cfRule type="expression" dxfId="3389" priority="316">
      <formula>AND(OR(E34=$M$7,E34=$O$7),AND(NOT(ISBLANK($M$7)),NOT(ISBLANK(E34)),NOT(E34=0)))</formula>
    </cfRule>
    <cfRule type="expression" dxfId="3388" priority="317">
      <formula>AND(OR(E34=$M$6,E34=$O$6),AND(NOT(ISBLANK($M$6)),NOT(ISBLANK(E34)),NOT(E34=0)))</formula>
    </cfRule>
    <cfRule type="expression" dxfId="3387" priority="318">
      <formula>AND(OR(E34=$M$5,E34=$O$5),AND(NOT(ISBLANK($M$5)),NOT(ISBLANK(E34)),NOT(E34=0)))</formula>
    </cfRule>
    <cfRule type="expression" dxfId="3386" priority="319">
      <formula>AND(OR(E34=$M$4,E34=$O$4),AND(NOT(ISBLANK($M$4)),NOT(ISBLANK(E34)),NOT(E34=0)))</formula>
    </cfRule>
    <cfRule type="cellIs" dxfId="3385" priority="320" operator="equal">
      <formula>0</formula>
    </cfRule>
  </conditionalFormatting>
  <conditionalFormatting sqref="M34:O34">
    <cfRule type="expression" dxfId="3384" priority="305">
      <formula>AND(OR(M34=$M$10,M34=$O$10),AND(NOT(ISBLANK($M$10)),NOT(ISBLANK(M34)),NOT(M34=0)))</formula>
    </cfRule>
    <cfRule type="expression" dxfId="3383" priority="306">
      <formula>AND(OR(M34=$M$9,M34=$O$9),AND(NOT(ISBLANK($M$9)),NOT(ISBLANK(M34)),NOT(M34=0)))</formula>
    </cfRule>
    <cfRule type="expression" dxfId="3382" priority="307">
      <formula>AND(OR(M34=$M$8,M34=$O$8),AND(NOT(ISBLANK($M$8)),NOT(ISBLANK(M34)),NOT(M34=0)))</formula>
    </cfRule>
    <cfRule type="expression" dxfId="3381" priority="308">
      <formula>AND(OR(M34=$M$7,M34=$O$7),AND(NOT(ISBLANK($M$7)),NOT(ISBLANK(M34)),NOT(M34=0)))</formula>
    </cfRule>
    <cfRule type="expression" dxfId="3380" priority="309">
      <formula>AND(OR(M34=$M$6,M34=$O$6),AND(NOT(ISBLANK($M$6)),NOT(ISBLANK(M34)),NOT(M34=0)))</formula>
    </cfRule>
    <cfRule type="expression" dxfId="3379" priority="310">
      <formula>AND(OR(M34=$M$5,M34=$O$5),AND(NOT(ISBLANK($M$5)),NOT(ISBLANK(M34)),NOT(M34=0)))</formula>
    </cfRule>
    <cfRule type="expression" dxfId="3378" priority="311">
      <formula>AND(OR(M34=$M$4,M34=$O$4),AND(NOT(ISBLANK($M$4)),NOT(ISBLANK(M34)),NOT(M34=0)))</formula>
    </cfRule>
    <cfRule type="cellIs" dxfId="3377" priority="312" operator="equal">
      <formula>0</formula>
    </cfRule>
  </conditionalFormatting>
  <conditionalFormatting sqref="D35">
    <cfRule type="expression" dxfId="3376" priority="273">
      <formula>AND(OR(D35=$M$10,D35=$O$10),AND(NOT(ISBLANK($M$10)),NOT(ISBLANK(D35)),NOT(D35=0)))</formula>
    </cfRule>
    <cfRule type="expression" dxfId="3375" priority="274">
      <formula>AND(OR(D35=$M$9,D35=$O$9),AND(NOT(ISBLANK($M$9)),NOT(ISBLANK(D35)),NOT(D35=0)))</formula>
    </cfRule>
    <cfRule type="expression" dxfId="3374" priority="275">
      <formula>AND(OR(D35=$M$8,D35=$O$8),AND(NOT(ISBLANK($M$8)),NOT(ISBLANK(D35)),NOT(D35=0)))</formula>
    </cfRule>
    <cfRule type="expression" dxfId="3373" priority="276">
      <formula>AND(OR(D35=$M$7,D35=$O$7),AND(NOT(ISBLANK($M$7)),NOT(ISBLANK(D35)),NOT(D35=0)))</formula>
    </cfRule>
    <cfRule type="expression" dxfId="3372" priority="277">
      <formula>AND(OR(D35=$M$6,D35=$O$6),AND(NOT(ISBLANK($M$6)),NOT(ISBLANK(D35)),NOT(D35=0)))</formula>
    </cfRule>
    <cfRule type="expression" dxfId="3371" priority="278">
      <formula>AND(OR(D35=$M$5,D35=$O$5),AND(NOT(ISBLANK($M$5)),NOT(ISBLANK(D35)),NOT(D35=0)))</formula>
    </cfRule>
    <cfRule type="expression" dxfId="3370" priority="279">
      <formula>AND(OR(D35=$M$4,D35=$O$4),AND(NOT(ISBLANK($M$4)),NOT(ISBLANK(D35)),NOT(D35=0)))</formula>
    </cfRule>
    <cfRule type="cellIs" dxfId="3369" priority="280" operator="equal">
      <formula>0</formula>
    </cfRule>
  </conditionalFormatting>
  <conditionalFormatting sqref="L35">
    <cfRule type="expression" dxfId="3368" priority="265">
      <formula>AND(OR(L35=$M$10,L35=$O$10),AND(NOT(ISBLANK($M$10)),NOT(ISBLANK(L35)),NOT(L35=0)))</formula>
    </cfRule>
    <cfRule type="expression" dxfId="3367" priority="266">
      <formula>AND(OR(L35=$M$9,L35=$O$9),AND(NOT(ISBLANK($M$9)),NOT(ISBLANK(L35)),NOT(L35=0)))</formula>
    </cfRule>
    <cfRule type="expression" dxfId="3366" priority="267">
      <formula>AND(OR(L35=$M$8,L35=$O$8),AND(NOT(ISBLANK($M$8)),NOT(ISBLANK(L35)),NOT(L35=0)))</formula>
    </cfRule>
    <cfRule type="expression" dxfId="3365" priority="268">
      <formula>AND(OR(L35=$M$7,L35=$O$7),AND(NOT(ISBLANK($M$7)),NOT(ISBLANK(L35)),NOT(L35=0)))</formula>
    </cfRule>
    <cfRule type="expression" dxfId="3364" priority="269">
      <formula>AND(OR(L35=$M$6,L35=$O$6),AND(NOT(ISBLANK($M$6)),NOT(ISBLANK(L35)),NOT(L35=0)))</formula>
    </cfRule>
    <cfRule type="expression" dxfId="3363" priority="270">
      <formula>AND(OR(L35=$M$5,L35=$O$5),AND(NOT(ISBLANK($M$5)),NOT(ISBLANK(L35)),NOT(L35=0)))</formula>
    </cfRule>
    <cfRule type="expression" dxfId="3362" priority="271">
      <formula>AND(OR(L35=$M$4,L35=$O$4),AND(NOT(ISBLANK($M$4)),NOT(ISBLANK(L35)),NOT(L35=0)))</formula>
    </cfRule>
    <cfRule type="cellIs" dxfId="3361" priority="272" operator="equal">
      <formula>0</formula>
    </cfRule>
  </conditionalFormatting>
  <conditionalFormatting sqref="L34">
    <cfRule type="expression" dxfId="3360" priority="281">
      <formula>AND(OR(L34=$M$10,L34=$O$10),AND(NOT(ISBLANK($M$10)),NOT(ISBLANK(L34)),NOT(L34=0)))</formula>
    </cfRule>
    <cfRule type="expression" dxfId="3359" priority="282">
      <formula>AND(OR(L34=$M$9,L34=$O$9),AND(NOT(ISBLANK($M$9)),NOT(ISBLANK(L34)),NOT(L34=0)))</formula>
    </cfRule>
    <cfRule type="expression" dxfId="3358" priority="283">
      <formula>AND(OR(L34=$M$8,L34=$O$8),AND(NOT(ISBLANK($M$8)),NOT(ISBLANK(L34)),NOT(L34=0)))</formula>
    </cfRule>
    <cfRule type="expression" dxfId="3357" priority="284">
      <formula>AND(OR(L34=$M$7,L34=$O$7),AND(NOT(ISBLANK($M$7)),NOT(ISBLANK(L34)),NOT(L34=0)))</formula>
    </cfRule>
    <cfRule type="expression" dxfId="3356" priority="285">
      <formula>AND(OR(L34=$M$6,L34=$O$6),AND(NOT(ISBLANK($M$6)),NOT(ISBLANK(L34)),NOT(L34=0)))</formula>
    </cfRule>
    <cfRule type="expression" dxfId="3355" priority="286">
      <formula>AND(OR(L34=$M$5,L34=$O$5),AND(NOT(ISBLANK($M$5)),NOT(ISBLANK(L34)),NOT(L34=0)))</formula>
    </cfRule>
    <cfRule type="expression" dxfId="3354" priority="287">
      <formula>AND(OR(L34=$M$4,L34=$O$4),AND(NOT(ISBLANK($M$4)),NOT(ISBLANK(L34)),NOT(L34=0)))</formula>
    </cfRule>
    <cfRule type="cellIs" dxfId="3353" priority="288" operator="equal">
      <formula>0</formula>
    </cfRule>
  </conditionalFormatting>
  <conditionalFormatting sqref="D34">
    <cfRule type="expression" dxfId="3352" priority="289">
      <formula>AND(OR(D34=$M$10,D34=$O$10),AND(NOT(ISBLANK($M$10)),NOT(ISBLANK(D34)),NOT(D34=0)))</formula>
    </cfRule>
    <cfRule type="expression" dxfId="3351" priority="290">
      <formula>AND(OR(D34=$M$9,D34=$O$9),AND(NOT(ISBLANK($M$9)),NOT(ISBLANK(D34)),NOT(D34=0)))</formula>
    </cfRule>
    <cfRule type="expression" dxfId="3350" priority="291">
      <formula>AND(OR(D34=$M$8,D34=$O$8),AND(NOT(ISBLANK($M$8)),NOT(ISBLANK(D34)),NOT(D34=0)))</formula>
    </cfRule>
    <cfRule type="expression" dxfId="3349" priority="292">
      <formula>AND(OR(D34=$M$7,D34=$O$7),AND(NOT(ISBLANK($M$7)),NOT(ISBLANK(D34)),NOT(D34=0)))</formula>
    </cfRule>
    <cfRule type="expression" dxfId="3348" priority="293">
      <formula>AND(OR(D34=$M$6,D34=$O$6),AND(NOT(ISBLANK($M$6)),NOT(ISBLANK(D34)),NOT(D34=0)))</formula>
    </cfRule>
    <cfRule type="expression" dxfId="3347" priority="294">
      <formula>AND(OR(D34=$M$5,D34=$O$5),AND(NOT(ISBLANK($M$5)),NOT(ISBLANK(D34)),NOT(D34=0)))</formula>
    </cfRule>
    <cfRule type="expression" dxfId="3346" priority="295">
      <formula>AND(OR(D34=$M$4,D34=$O$4),AND(NOT(ISBLANK($M$4)),NOT(ISBLANK(D34)),NOT(D34=0)))</formula>
    </cfRule>
    <cfRule type="cellIs" dxfId="3345" priority="296" operator="equal">
      <formula>0</formula>
    </cfRule>
  </conditionalFormatting>
  <conditionalFormatting sqref="E37:I37 K37 M37:Q37 P36:Q36">
    <cfRule type="expression" dxfId="3344" priority="257">
      <formula>AND(OR(E36=$M$10,E36=$O$10),AND(NOT(ISBLANK($M$10)),NOT(ISBLANK(E36)),NOT(E36=0)))</formula>
    </cfRule>
    <cfRule type="expression" dxfId="3343" priority="258">
      <formula>AND(OR(E36=$M$9,E36=$O$9),AND(NOT(ISBLANK($M$9)),NOT(ISBLANK(E36)),NOT(E36=0)))</formula>
    </cfRule>
    <cfRule type="expression" dxfId="3342" priority="259">
      <formula>AND(OR(E36=$M$8,E36=$O$8),AND(NOT(ISBLANK($M$8)),NOT(ISBLANK(E36)),NOT(E36=0)))</formula>
    </cfRule>
    <cfRule type="expression" dxfId="3341" priority="260">
      <formula>AND(OR(E36=$M$7,E36=$O$7),AND(NOT(ISBLANK($M$7)),NOT(ISBLANK(E36)),NOT(E36=0)))</formula>
    </cfRule>
    <cfRule type="expression" dxfId="3340" priority="261">
      <formula>AND(OR(E36=$M$6,E36=$O$6),AND(NOT(ISBLANK($M$6)),NOT(ISBLANK(E36)),NOT(E36=0)))</formula>
    </cfRule>
    <cfRule type="expression" dxfId="3339" priority="262">
      <formula>AND(OR(E36=$M$5,E36=$O$5),AND(NOT(ISBLANK($M$5)),NOT(ISBLANK(E36)),NOT(E36=0)))</formula>
    </cfRule>
    <cfRule type="expression" dxfId="3338" priority="263">
      <formula>AND(OR(E36=$M$4,E36=$O$4),AND(NOT(ISBLANK($M$4)),NOT(ISBLANK(E36)),NOT(E36=0)))</formula>
    </cfRule>
    <cfRule type="cellIs" dxfId="3337" priority="264" operator="equal">
      <formula>0</formula>
    </cfRule>
  </conditionalFormatting>
  <conditionalFormatting sqref="M36:O36">
    <cfRule type="expression" dxfId="3336" priority="241">
      <formula>AND(OR(M36=$M$10,M36=$O$10),AND(NOT(ISBLANK($M$10)),NOT(ISBLANK(M36)),NOT(M36=0)))</formula>
    </cfRule>
    <cfRule type="expression" dxfId="3335" priority="242">
      <formula>AND(OR(M36=$M$9,M36=$O$9),AND(NOT(ISBLANK($M$9)),NOT(ISBLANK(M36)),NOT(M36=0)))</formula>
    </cfRule>
    <cfRule type="expression" dxfId="3334" priority="243">
      <formula>AND(OR(M36=$M$8,M36=$O$8),AND(NOT(ISBLANK($M$8)),NOT(ISBLANK(M36)),NOT(M36=0)))</formula>
    </cfRule>
    <cfRule type="expression" dxfId="3333" priority="244">
      <formula>AND(OR(M36=$M$7,M36=$O$7),AND(NOT(ISBLANK($M$7)),NOT(ISBLANK(M36)),NOT(M36=0)))</formula>
    </cfRule>
    <cfRule type="expression" dxfId="3332" priority="245">
      <formula>AND(OR(M36=$M$6,M36=$O$6),AND(NOT(ISBLANK($M$6)),NOT(ISBLANK(M36)),NOT(M36=0)))</formula>
    </cfRule>
    <cfRule type="expression" dxfId="3331" priority="246">
      <formula>AND(OR(M36=$M$5,M36=$O$5),AND(NOT(ISBLANK($M$5)),NOT(ISBLANK(M36)),NOT(M36=0)))</formula>
    </cfRule>
    <cfRule type="expression" dxfId="3330" priority="247">
      <formula>AND(OR(M36=$M$4,M36=$O$4),AND(NOT(ISBLANK($M$4)),NOT(ISBLANK(M36)),NOT(M36=0)))</formula>
    </cfRule>
    <cfRule type="cellIs" dxfId="3329" priority="248" operator="equal">
      <formula>0</formula>
    </cfRule>
  </conditionalFormatting>
  <conditionalFormatting sqref="J36:J37">
    <cfRule type="expression" dxfId="3328" priority="233">
      <formula>AND(OR(J36=$M$10,J36=$O$10),AND(NOT(ISBLANK($M$10)),NOT(ISBLANK(J36)),NOT(J36=0)))</formula>
    </cfRule>
    <cfRule type="expression" dxfId="3327" priority="234">
      <formula>AND(OR(J36=$M$9,J36=$O$9),AND(NOT(ISBLANK($M$9)),NOT(ISBLANK(J36)),NOT(J36=0)))</formula>
    </cfRule>
    <cfRule type="expression" dxfId="3326" priority="235">
      <formula>AND(OR(J36=$M$8,J36=$O$8),AND(NOT(ISBLANK($M$8)),NOT(ISBLANK(J36)),NOT(J36=0)))</formula>
    </cfRule>
    <cfRule type="expression" dxfId="3325" priority="236">
      <formula>AND(OR(J36=$M$7,J36=$O$7),AND(NOT(ISBLANK($M$7)),NOT(ISBLANK(J36)),NOT(J36=0)))</formula>
    </cfRule>
    <cfRule type="expression" dxfId="3324" priority="237">
      <formula>AND(OR(J36=$M$6,J36=$O$6),AND(NOT(ISBLANK($M$6)),NOT(ISBLANK(J36)),NOT(J36=0)))</formula>
    </cfRule>
    <cfRule type="expression" dxfId="3323" priority="238">
      <formula>AND(OR(J36=$M$5,J36=$O$5),AND(NOT(ISBLANK($M$5)),NOT(ISBLANK(J36)),NOT(J36=0)))</formula>
    </cfRule>
    <cfRule type="expression" dxfId="3322" priority="239">
      <formula>AND(OR(J36=$M$4,J36=$O$4),AND(NOT(ISBLANK($M$4)),NOT(ISBLANK(J36)),NOT(J36=0)))</formula>
    </cfRule>
    <cfRule type="cellIs" dxfId="3321" priority="240" operator="equal">
      <formula>0</formula>
    </cfRule>
  </conditionalFormatting>
  <conditionalFormatting sqref="L36">
    <cfRule type="expression" dxfId="3320" priority="217">
      <formula>AND(OR(L36=$M$10,L36=$O$10),AND(NOT(ISBLANK($M$10)),NOT(ISBLANK(L36)),NOT(L36=0)))</formula>
    </cfRule>
    <cfRule type="expression" dxfId="3319" priority="218">
      <formula>AND(OR(L36=$M$9,L36=$O$9),AND(NOT(ISBLANK($M$9)),NOT(ISBLANK(L36)),NOT(L36=0)))</formula>
    </cfRule>
    <cfRule type="expression" dxfId="3318" priority="219">
      <formula>AND(OR(L36=$M$8,L36=$O$8),AND(NOT(ISBLANK($M$8)),NOT(ISBLANK(L36)),NOT(L36=0)))</formula>
    </cfRule>
    <cfRule type="expression" dxfId="3317" priority="220">
      <formula>AND(OR(L36=$M$7,L36=$O$7),AND(NOT(ISBLANK($M$7)),NOT(ISBLANK(L36)),NOT(L36=0)))</formula>
    </cfRule>
    <cfRule type="expression" dxfId="3316" priority="221">
      <formula>AND(OR(L36=$M$6,L36=$O$6),AND(NOT(ISBLANK($M$6)),NOT(ISBLANK(L36)),NOT(L36=0)))</formula>
    </cfRule>
    <cfRule type="expression" dxfId="3315" priority="222">
      <formula>AND(OR(L36=$M$5,L36=$O$5),AND(NOT(ISBLANK($M$5)),NOT(ISBLANK(L36)),NOT(L36=0)))</formula>
    </cfRule>
    <cfRule type="expression" dxfId="3314" priority="223">
      <formula>AND(OR(L36=$M$4,L36=$O$4),AND(NOT(ISBLANK($M$4)),NOT(ISBLANK(L36)),NOT(L36=0)))</formula>
    </cfRule>
    <cfRule type="cellIs" dxfId="3313" priority="224" operator="equal">
      <formula>0</formula>
    </cfRule>
  </conditionalFormatting>
  <conditionalFormatting sqref="D36">
    <cfRule type="expression" dxfId="3312" priority="225">
      <formula>AND(OR(D36=$M$10,D36=$O$10),AND(NOT(ISBLANK($M$10)),NOT(ISBLANK(D36)),NOT(D36=0)))</formula>
    </cfRule>
    <cfRule type="expression" dxfId="3311" priority="226">
      <formula>AND(OR(D36=$M$9,D36=$O$9),AND(NOT(ISBLANK($M$9)),NOT(ISBLANK(D36)),NOT(D36=0)))</formula>
    </cfRule>
    <cfRule type="expression" dxfId="3310" priority="227">
      <formula>AND(OR(D36=$M$8,D36=$O$8),AND(NOT(ISBLANK($M$8)),NOT(ISBLANK(D36)),NOT(D36=0)))</formula>
    </cfRule>
    <cfRule type="expression" dxfId="3309" priority="228">
      <formula>AND(OR(D36=$M$7,D36=$O$7),AND(NOT(ISBLANK($M$7)),NOT(ISBLANK(D36)),NOT(D36=0)))</formula>
    </cfRule>
    <cfRule type="expression" dxfId="3308" priority="229">
      <formula>AND(OR(D36=$M$6,D36=$O$6),AND(NOT(ISBLANK($M$6)),NOT(ISBLANK(D36)),NOT(D36=0)))</formula>
    </cfRule>
    <cfRule type="expression" dxfId="3307" priority="230">
      <formula>AND(OR(D36=$M$5,D36=$O$5),AND(NOT(ISBLANK($M$5)),NOT(ISBLANK(D36)),NOT(D36=0)))</formula>
    </cfRule>
    <cfRule type="expression" dxfId="3306" priority="231">
      <formula>AND(OR(D36=$M$4,D36=$O$4),AND(NOT(ISBLANK($M$4)),NOT(ISBLANK(D36)),NOT(D36=0)))</formula>
    </cfRule>
    <cfRule type="cellIs" dxfId="3305" priority="232" operator="equal">
      <formula>0</formula>
    </cfRule>
  </conditionalFormatting>
  <conditionalFormatting sqref="D37">
    <cfRule type="expression" dxfId="3304" priority="209">
      <formula>AND(OR(D37=$M$10,D37=$O$10),AND(NOT(ISBLANK($M$10)),NOT(ISBLANK(D37)),NOT(D37=0)))</formula>
    </cfRule>
    <cfRule type="expression" dxfId="3303" priority="210">
      <formula>AND(OR(D37=$M$9,D37=$O$9),AND(NOT(ISBLANK($M$9)),NOT(ISBLANK(D37)),NOT(D37=0)))</formula>
    </cfRule>
    <cfRule type="expression" dxfId="3302" priority="211">
      <formula>AND(OR(D37=$M$8,D37=$O$8),AND(NOT(ISBLANK($M$8)),NOT(ISBLANK(D37)),NOT(D37=0)))</formula>
    </cfRule>
    <cfRule type="expression" dxfId="3301" priority="212">
      <formula>AND(OR(D37=$M$7,D37=$O$7),AND(NOT(ISBLANK($M$7)),NOT(ISBLANK(D37)),NOT(D37=0)))</formula>
    </cfRule>
    <cfRule type="expression" dxfId="3300" priority="213">
      <formula>AND(OR(D37=$M$6,D37=$O$6),AND(NOT(ISBLANK($M$6)),NOT(ISBLANK(D37)),NOT(D37=0)))</formula>
    </cfRule>
    <cfRule type="expression" dxfId="3299" priority="214">
      <formula>AND(OR(D37=$M$5,D37=$O$5),AND(NOT(ISBLANK($M$5)),NOT(ISBLANK(D37)),NOT(D37=0)))</formula>
    </cfRule>
    <cfRule type="expression" dxfId="3298" priority="215">
      <formula>AND(OR(D37=$M$4,D37=$O$4),AND(NOT(ISBLANK($M$4)),NOT(ISBLANK(D37)),NOT(D37=0)))</formula>
    </cfRule>
    <cfRule type="cellIs" dxfId="3297" priority="216" operator="equal">
      <formula>0</formula>
    </cfRule>
  </conditionalFormatting>
  <conditionalFormatting sqref="M39:N39 P39:Q39">
    <cfRule type="expression" dxfId="3296" priority="193">
      <formula>AND(OR(M39=$M$10,M39=$O$10),AND(NOT(ISBLANK($M$10)),NOT(ISBLANK(M39)),NOT(M39=0)))</formula>
    </cfRule>
    <cfRule type="expression" dxfId="3295" priority="194">
      <formula>AND(OR(M39=$M$9,M39=$O$9),AND(NOT(ISBLANK($M$9)),NOT(ISBLANK(M39)),NOT(M39=0)))</formula>
    </cfRule>
    <cfRule type="expression" dxfId="3294" priority="195">
      <formula>AND(OR(M39=$M$8,M39=$O$8),AND(NOT(ISBLANK($M$8)),NOT(ISBLANK(M39)),NOT(M39=0)))</formula>
    </cfRule>
    <cfRule type="expression" dxfId="3293" priority="196">
      <formula>AND(OR(M39=$M$7,M39=$O$7),AND(NOT(ISBLANK($M$7)),NOT(ISBLANK(M39)),NOT(M39=0)))</formula>
    </cfRule>
    <cfRule type="expression" dxfId="3292" priority="197">
      <formula>AND(OR(M39=$M$6,M39=$O$6),AND(NOT(ISBLANK($M$6)),NOT(ISBLANK(M39)),NOT(M39=0)))</formula>
    </cfRule>
    <cfRule type="expression" dxfId="3291" priority="198">
      <formula>AND(OR(M39=$M$5,M39=$O$5),AND(NOT(ISBLANK($M$5)),NOT(ISBLANK(M39)),NOT(M39=0)))</formula>
    </cfRule>
    <cfRule type="expression" dxfId="3290" priority="199">
      <formula>AND(OR(M39=$M$4,M39=$O$4),AND(NOT(ISBLANK($M$4)),NOT(ISBLANK(M39)),NOT(M39=0)))</formula>
    </cfRule>
    <cfRule type="cellIs" dxfId="3289" priority="200" operator="equal">
      <formula>0</formula>
    </cfRule>
  </conditionalFormatting>
  <conditionalFormatting sqref="L39">
    <cfRule type="expression" dxfId="3288" priority="185">
      <formula>AND(OR(L39=$M$10,L39=$O$10),AND(NOT(ISBLANK($M$10)),NOT(ISBLANK(L39)),NOT(L39=0)))</formula>
    </cfRule>
    <cfRule type="expression" dxfId="3287" priority="186">
      <formula>AND(OR(L39=$M$9,L39=$O$9),AND(NOT(ISBLANK($M$9)),NOT(ISBLANK(L39)),NOT(L39=0)))</formula>
    </cfRule>
    <cfRule type="expression" dxfId="3286" priority="187">
      <formula>AND(OR(L39=$M$8,L39=$O$8),AND(NOT(ISBLANK($M$8)),NOT(ISBLANK(L39)),NOT(L39=0)))</formula>
    </cfRule>
    <cfRule type="expression" dxfId="3285" priority="188">
      <formula>AND(OR(L39=$M$7,L39=$O$7),AND(NOT(ISBLANK($M$7)),NOT(ISBLANK(L39)),NOT(L39=0)))</formula>
    </cfRule>
    <cfRule type="expression" dxfId="3284" priority="189">
      <formula>AND(OR(L39=$M$6,L39=$O$6),AND(NOT(ISBLANK($M$6)),NOT(ISBLANK(L39)),NOT(L39=0)))</formula>
    </cfRule>
    <cfRule type="expression" dxfId="3283" priority="190">
      <formula>AND(OR(L39=$M$5,L39=$O$5),AND(NOT(ISBLANK($M$5)),NOT(ISBLANK(L39)),NOT(L39=0)))</formula>
    </cfRule>
    <cfRule type="expression" dxfId="3282" priority="191">
      <formula>AND(OR(L39=$M$4,L39=$O$4),AND(NOT(ISBLANK($M$4)),NOT(ISBLANK(L39)),NOT(L39=0)))</formula>
    </cfRule>
    <cfRule type="cellIs" dxfId="3281" priority="192" operator="equal">
      <formula>0</formula>
    </cfRule>
  </conditionalFormatting>
  <conditionalFormatting sqref="O39">
    <cfRule type="expression" dxfId="3280" priority="177">
      <formula>AND(OR(O39=$M$10,O39=$O$10),AND(NOT(ISBLANK($M$10)),NOT(ISBLANK(O39)),NOT(O39=0)))</formula>
    </cfRule>
    <cfRule type="expression" dxfId="3279" priority="178">
      <formula>AND(OR(O39=$M$9,O39=$O$9),AND(NOT(ISBLANK($M$9)),NOT(ISBLANK(O39)),NOT(O39=0)))</formula>
    </cfRule>
    <cfRule type="expression" dxfId="3278" priority="179">
      <formula>AND(OR(O39=$M$8,O39=$O$8),AND(NOT(ISBLANK($M$8)),NOT(ISBLANK(O39)),NOT(O39=0)))</formula>
    </cfRule>
    <cfRule type="expression" dxfId="3277" priority="180">
      <formula>AND(OR(O39=$M$7,O39=$O$7),AND(NOT(ISBLANK($M$7)),NOT(ISBLANK(O39)),NOT(O39=0)))</formula>
    </cfRule>
    <cfRule type="expression" dxfId="3276" priority="181">
      <formula>AND(OR(O39=$M$6,O39=$O$6),AND(NOT(ISBLANK($M$6)),NOT(ISBLANK(O39)),NOT(O39=0)))</formula>
    </cfRule>
    <cfRule type="expression" dxfId="3275" priority="182">
      <formula>AND(OR(O39=$M$5,O39=$O$5),AND(NOT(ISBLANK($M$5)),NOT(ISBLANK(O39)),NOT(O39=0)))</formula>
    </cfRule>
    <cfRule type="expression" dxfId="3274" priority="183">
      <formula>AND(OR(O39=$M$4,O39=$O$4),AND(NOT(ISBLANK($M$4)),NOT(ISBLANK(O39)),NOT(O39=0)))</formula>
    </cfRule>
    <cfRule type="cellIs" dxfId="3273" priority="184" operator="equal">
      <formula>0</formula>
    </cfRule>
  </conditionalFormatting>
  <conditionalFormatting sqref="C14:Y26">
    <cfRule type="expression" dxfId="3272" priority="169">
      <formula>AND(OR(C14=$M$10,C14=$O$10),AND(NOT(ISBLANK($M$10)),NOT(ISBLANK(C14)),NOT(C14=0)))</formula>
    </cfRule>
    <cfRule type="expression" dxfId="3271" priority="170">
      <formula>AND(OR(C14=$M$9,C14=$O$9),AND(NOT(ISBLANK($M$9)),NOT(ISBLANK(C14)),NOT(C14=0)))</formula>
    </cfRule>
    <cfRule type="expression" dxfId="3270" priority="171">
      <formula>AND(OR(C14=$M$8,C14=$O$8),AND(NOT(ISBLANK($M$8)),NOT(ISBLANK(C14)),NOT(C14=0)))</formula>
    </cfRule>
    <cfRule type="expression" dxfId="3269" priority="172">
      <formula>AND(OR(C14=$M$7,C14=$O$7),AND(NOT(ISBLANK($M$7)),NOT(ISBLANK(C14)),NOT(C14=0)))</formula>
    </cfRule>
    <cfRule type="expression" dxfId="3268" priority="173">
      <formula>AND(OR(C14=$M$6,C14=$O$6),AND(NOT(ISBLANK($M$6)),NOT(ISBLANK(C14)),NOT(C14=0)))</formula>
    </cfRule>
    <cfRule type="expression" dxfId="3267" priority="174">
      <formula>AND(OR(C14=$M$5,C14=$O$5),AND(NOT(ISBLANK($M$5)),NOT(ISBLANK(C14)),NOT(C14=0)))</formula>
    </cfRule>
    <cfRule type="expression" dxfId="3266" priority="175">
      <formula>AND(OR(C14=$M$4,C14=$O$4),AND(NOT(ISBLANK($M$4)),NOT(ISBLANK(C14)),NOT(C14=0)))</formula>
    </cfRule>
    <cfRule type="cellIs" dxfId="3265" priority="176" operator="equal">
      <formula>0</formula>
    </cfRule>
  </conditionalFormatting>
  <conditionalFormatting sqref="R32:S38 X32:Y38">
    <cfRule type="expression" dxfId="3264" priority="161">
      <formula>AND(OR(R32=$M$10,R32=$O$10),AND(NOT(ISBLANK($M$10)),NOT(ISBLANK(R32)),NOT(R32=0)))</formula>
    </cfRule>
    <cfRule type="expression" dxfId="3263" priority="162">
      <formula>AND(OR(R32=$M$9,R32=$O$9),AND(NOT(ISBLANK($M$9)),NOT(ISBLANK(R32)),NOT(R32=0)))</formula>
    </cfRule>
    <cfRule type="expression" dxfId="3262" priority="163">
      <formula>AND(OR(R32=$M$8,R32=$O$8),AND(NOT(ISBLANK($M$8)),NOT(ISBLANK(R32)),NOT(R32=0)))</formula>
    </cfRule>
    <cfRule type="expression" dxfId="3261" priority="164">
      <formula>AND(OR(R32=$M$7,R32=$O$7),AND(NOT(ISBLANK($M$7)),NOT(ISBLANK(R32)),NOT(R32=0)))</formula>
    </cfRule>
    <cfRule type="expression" dxfId="3260" priority="165">
      <formula>AND(OR(R32=$M$6,R32=$O$6),AND(NOT(ISBLANK($M$6)),NOT(ISBLANK(R32)),NOT(R32=0)))</formula>
    </cfRule>
    <cfRule type="expression" dxfId="3259" priority="166">
      <formula>AND(OR(R32=$M$5,R32=$O$5),AND(NOT(ISBLANK($M$5)),NOT(ISBLANK(R32)),NOT(R32=0)))</formula>
    </cfRule>
    <cfRule type="expression" dxfId="3258" priority="167">
      <formula>AND(OR(R32=$M$4,R32=$O$4),AND(NOT(ISBLANK($M$4)),NOT(ISBLANK(R32)),NOT(R32=0)))</formula>
    </cfRule>
    <cfRule type="cellIs" dxfId="3257" priority="168" operator="equal">
      <formula>0</formula>
    </cfRule>
  </conditionalFormatting>
  <conditionalFormatting sqref="T38">
    <cfRule type="expression" dxfId="3256" priority="137">
      <formula>AND(OR(T38=$M$10,T38=$O$10),AND(NOT(ISBLANK($M$10)),NOT(ISBLANK(T38)),NOT(T38=0)))</formula>
    </cfRule>
    <cfRule type="expression" dxfId="3255" priority="138">
      <formula>AND(OR(T38=$M$9,T38=$O$9),AND(NOT(ISBLANK($M$9)),NOT(ISBLANK(T38)),NOT(T38=0)))</formula>
    </cfRule>
    <cfRule type="expression" dxfId="3254" priority="139">
      <formula>AND(OR(T38=$M$8,T38=$O$8),AND(NOT(ISBLANK($M$8)),NOT(ISBLANK(T38)),NOT(T38=0)))</formula>
    </cfRule>
    <cfRule type="expression" dxfId="3253" priority="140">
      <formula>AND(OR(T38=$M$7,T38=$O$7),AND(NOT(ISBLANK($M$7)),NOT(ISBLANK(T38)),NOT(T38=0)))</formula>
    </cfRule>
    <cfRule type="expression" dxfId="3252" priority="141">
      <formula>AND(OR(T38=$M$6,T38=$O$6),AND(NOT(ISBLANK($M$6)),NOT(ISBLANK(T38)),NOT(T38=0)))</formula>
    </cfRule>
    <cfRule type="expression" dxfId="3251" priority="142">
      <formula>AND(OR(T38=$M$5,T38=$O$5),AND(NOT(ISBLANK($M$5)),NOT(ISBLANK(T38)),NOT(T38=0)))</formula>
    </cfRule>
    <cfRule type="expression" dxfId="3250" priority="143">
      <formula>AND(OR(T38=$M$4,T38=$O$4),AND(NOT(ISBLANK($M$4)),NOT(ISBLANK(T38)),NOT(T38=0)))</formula>
    </cfRule>
    <cfRule type="cellIs" dxfId="3249" priority="144" operator="equal">
      <formula>0</formula>
    </cfRule>
  </conditionalFormatting>
  <conditionalFormatting sqref="W38">
    <cfRule type="expression" dxfId="3248" priority="153">
      <formula>AND(OR(W38=$M$10,W38=$O$10),AND(NOT(ISBLANK($M$10)),NOT(ISBLANK(W38)),NOT(W38=0)))</formula>
    </cfRule>
    <cfRule type="expression" dxfId="3247" priority="154">
      <formula>AND(OR(W38=$M$9,W38=$O$9),AND(NOT(ISBLANK($M$9)),NOT(ISBLANK(W38)),NOT(W38=0)))</formula>
    </cfRule>
    <cfRule type="expression" dxfId="3246" priority="155">
      <formula>AND(OR(W38=$M$8,W38=$O$8),AND(NOT(ISBLANK($M$8)),NOT(ISBLANK(W38)),NOT(W38=0)))</formula>
    </cfRule>
    <cfRule type="expression" dxfId="3245" priority="156">
      <formula>AND(OR(W38=$M$7,W38=$O$7),AND(NOT(ISBLANK($M$7)),NOT(ISBLANK(W38)),NOT(W38=0)))</formula>
    </cfRule>
    <cfRule type="expression" dxfId="3244" priority="157">
      <formula>AND(OR(W38=$M$6,W38=$O$6),AND(NOT(ISBLANK($M$6)),NOT(ISBLANK(W38)),NOT(W38=0)))</formula>
    </cfRule>
    <cfRule type="expression" dxfId="3243" priority="158">
      <formula>AND(OR(W38=$M$5,W38=$O$5),AND(NOT(ISBLANK($M$5)),NOT(ISBLANK(W38)),NOT(W38=0)))</formula>
    </cfRule>
    <cfRule type="expression" dxfId="3242" priority="159">
      <formula>AND(OR(W38=$M$4,W38=$O$4),AND(NOT(ISBLANK($M$4)),NOT(ISBLANK(W38)),NOT(W38=0)))</formula>
    </cfRule>
    <cfRule type="cellIs" dxfId="3241" priority="160" operator="equal">
      <formula>0</formula>
    </cfRule>
  </conditionalFormatting>
  <conditionalFormatting sqref="U38:V38">
    <cfRule type="expression" dxfId="3240" priority="145">
      <formula>AND(OR(U38=$M$10,U38=$O$10),AND(NOT(ISBLANK($M$10)),NOT(ISBLANK(U38)),NOT(U38=0)))</formula>
    </cfRule>
    <cfRule type="expression" dxfId="3239" priority="146">
      <formula>AND(OR(U38=$M$9,U38=$O$9),AND(NOT(ISBLANK($M$9)),NOT(ISBLANK(U38)),NOT(U38=0)))</formula>
    </cfRule>
    <cfRule type="expression" dxfId="3238" priority="147">
      <formula>AND(OR(U38=$M$8,U38=$O$8),AND(NOT(ISBLANK($M$8)),NOT(ISBLANK(U38)),NOT(U38=0)))</formula>
    </cfRule>
    <cfRule type="expression" dxfId="3237" priority="148">
      <formula>AND(OR(U38=$M$7,U38=$O$7),AND(NOT(ISBLANK($M$7)),NOT(ISBLANK(U38)),NOT(U38=0)))</formula>
    </cfRule>
    <cfRule type="expression" dxfId="3236" priority="149">
      <formula>AND(OR(U38=$M$6,U38=$O$6),AND(NOT(ISBLANK($M$6)),NOT(ISBLANK(U38)),NOT(U38=0)))</formula>
    </cfRule>
    <cfRule type="expression" dxfId="3235" priority="150">
      <formula>AND(OR(U38=$M$5,U38=$O$5),AND(NOT(ISBLANK($M$5)),NOT(ISBLANK(U38)),NOT(U38=0)))</formula>
    </cfRule>
    <cfRule type="expression" dxfId="3234" priority="151">
      <formula>AND(OR(U38=$M$4,U38=$O$4),AND(NOT(ISBLANK($M$4)),NOT(ISBLANK(U38)),NOT(U38=0)))</formula>
    </cfRule>
    <cfRule type="cellIs" dxfId="3233" priority="152" operator="equal">
      <formula>0</formula>
    </cfRule>
  </conditionalFormatting>
  <conditionalFormatting sqref="U34:W34">
    <cfRule type="expression" dxfId="3232" priority="129">
      <formula>AND(OR(U34=$M$10,U34=$O$10),AND(NOT(ISBLANK($M$10)),NOT(ISBLANK(U34)),NOT(U34=0)))</formula>
    </cfRule>
    <cfRule type="expression" dxfId="3231" priority="130">
      <formula>AND(OR(U34=$M$9,U34=$O$9),AND(NOT(ISBLANK($M$9)),NOT(ISBLANK(U34)),NOT(U34=0)))</formula>
    </cfRule>
    <cfRule type="expression" dxfId="3230" priority="131">
      <formula>AND(OR(U34=$M$8,U34=$O$8),AND(NOT(ISBLANK($M$8)),NOT(ISBLANK(U34)),NOT(U34=0)))</formula>
    </cfRule>
    <cfRule type="expression" dxfId="3229" priority="132">
      <formula>AND(OR(U34=$M$7,U34=$O$7),AND(NOT(ISBLANK($M$7)),NOT(ISBLANK(U34)),NOT(U34=0)))</formula>
    </cfRule>
    <cfRule type="expression" dxfId="3228" priority="133">
      <formula>AND(OR(U34=$M$6,U34=$O$6),AND(NOT(ISBLANK($M$6)),NOT(ISBLANK(U34)),NOT(U34=0)))</formula>
    </cfRule>
    <cfRule type="expression" dxfId="3227" priority="134">
      <formula>AND(OR(U34=$M$5,U34=$O$5),AND(NOT(ISBLANK($M$5)),NOT(ISBLANK(U34)),NOT(U34=0)))</formula>
    </cfRule>
    <cfRule type="expression" dxfId="3226" priority="135">
      <formula>AND(OR(U34=$M$4,U34=$O$4),AND(NOT(ISBLANK($M$4)),NOT(ISBLANK(U34)),NOT(U34=0)))</formula>
    </cfRule>
    <cfRule type="cellIs" dxfId="3225" priority="136" operator="equal">
      <formula>0</formula>
    </cfRule>
  </conditionalFormatting>
  <conditionalFormatting sqref="T34">
    <cfRule type="expression" dxfId="3224" priority="121">
      <formula>AND(OR(T34=$M$10,T34=$O$10),AND(NOT(ISBLANK($M$10)),NOT(ISBLANK(T34)),NOT(T34=0)))</formula>
    </cfRule>
    <cfRule type="expression" dxfId="3223" priority="122">
      <formula>AND(OR(T34=$M$9,T34=$O$9),AND(NOT(ISBLANK($M$9)),NOT(ISBLANK(T34)),NOT(T34=0)))</formula>
    </cfRule>
    <cfRule type="expression" dxfId="3222" priority="123">
      <formula>AND(OR(T34=$M$8,T34=$O$8),AND(NOT(ISBLANK($M$8)),NOT(ISBLANK(T34)),NOT(T34=0)))</formula>
    </cfRule>
    <cfRule type="expression" dxfId="3221" priority="124">
      <formula>AND(OR(T34=$M$7,T34=$O$7),AND(NOT(ISBLANK($M$7)),NOT(ISBLANK(T34)),NOT(T34=0)))</formula>
    </cfRule>
    <cfRule type="expression" dxfId="3220" priority="125">
      <formula>AND(OR(T34=$M$6,T34=$O$6),AND(NOT(ISBLANK($M$6)),NOT(ISBLANK(T34)),NOT(T34=0)))</formula>
    </cfRule>
    <cfRule type="expression" dxfId="3219" priority="126">
      <formula>AND(OR(T34=$M$5,T34=$O$5),AND(NOT(ISBLANK($M$5)),NOT(ISBLANK(T34)),NOT(T34=0)))</formula>
    </cfRule>
    <cfRule type="expression" dxfId="3218" priority="127">
      <formula>AND(OR(T34=$M$4,T34=$O$4),AND(NOT(ISBLANK($M$4)),NOT(ISBLANK(T34)),NOT(T34=0)))</formula>
    </cfRule>
    <cfRule type="cellIs" dxfId="3217" priority="128" operator="equal">
      <formula>0</formula>
    </cfRule>
  </conditionalFormatting>
  <conditionalFormatting sqref="T37">
    <cfRule type="expression" dxfId="3216" priority="97">
      <formula>AND(OR(T37=$M$10,T37=$O$10),AND(NOT(ISBLANK($M$10)),NOT(ISBLANK(T37)),NOT(T37=0)))</formula>
    </cfRule>
    <cfRule type="expression" dxfId="3215" priority="98">
      <formula>AND(OR(T37=$M$9,T37=$O$9),AND(NOT(ISBLANK($M$9)),NOT(ISBLANK(T37)),NOT(T37=0)))</formula>
    </cfRule>
    <cfRule type="expression" dxfId="3214" priority="99">
      <formula>AND(OR(T37=$M$8,T37=$O$8),AND(NOT(ISBLANK($M$8)),NOT(ISBLANK(T37)),NOT(T37=0)))</formula>
    </cfRule>
    <cfRule type="expression" dxfId="3213" priority="100">
      <formula>AND(OR(T37=$M$7,T37=$O$7),AND(NOT(ISBLANK($M$7)),NOT(ISBLANK(T37)),NOT(T37=0)))</formula>
    </cfRule>
    <cfRule type="expression" dxfId="3212" priority="101">
      <formula>AND(OR(T37=$M$6,T37=$O$6),AND(NOT(ISBLANK($M$6)),NOT(ISBLANK(T37)),NOT(T37=0)))</formula>
    </cfRule>
    <cfRule type="expression" dxfId="3211" priority="102">
      <formula>AND(OR(T37=$M$5,T37=$O$5),AND(NOT(ISBLANK($M$5)),NOT(ISBLANK(T37)),NOT(T37=0)))</formula>
    </cfRule>
    <cfRule type="expression" dxfId="3210" priority="103">
      <formula>AND(OR(T37=$M$4,T37=$O$4),AND(NOT(ISBLANK($M$4)),NOT(ISBLANK(T37)),NOT(T37=0)))</formula>
    </cfRule>
    <cfRule type="cellIs" dxfId="3209" priority="104" operator="equal">
      <formula>0</formula>
    </cfRule>
  </conditionalFormatting>
  <conditionalFormatting sqref="W37">
    <cfRule type="expression" dxfId="3208" priority="113">
      <formula>AND(OR(W37=$M$10,W37=$O$10),AND(NOT(ISBLANK($M$10)),NOT(ISBLANK(W37)),NOT(W37=0)))</formula>
    </cfRule>
    <cfRule type="expression" dxfId="3207" priority="114">
      <formula>AND(OR(W37=$M$9,W37=$O$9),AND(NOT(ISBLANK($M$9)),NOT(ISBLANK(W37)),NOT(W37=0)))</formula>
    </cfRule>
    <cfRule type="expression" dxfId="3206" priority="115">
      <formula>AND(OR(W37=$M$8,W37=$O$8),AND(NOT(ISBLANK($M$8)),NOT(ISBLANK(W37)),NOT(W37=0)))</formula>
    </cfRule>
    <cfRule type="expression" dxfId="3205" priority="116">
      <formula>AND(OR(W37=$M$7,W37=$O$7),AND(NOT(ISBLANK($M$7)),NOT(ISBLANK(W37)),NOT(W37=0)))</formula>
    </cfRule>
    <cfRule type="expression" dxfId="3204" priority="117">
      <formula>AND(OR(W37=$M$6,W37=$O$6),AND(NOT(ISBLANK($M$6)),NOT(ISBLANK(W37)),NOT(W37=0)))</formula>
    </cfRule>
    <cfRule type="expression" dxfId="3203" priority="118">
      <formula>AND(OR(W37=$M$5,W37=$O$5),AND(NOT(ISBLANK($M$5)),NOT(ISBLANK(W37)),NOT(W37=0)))</formula>
    </cfRule>
    <cfRule type="expression" dxfId="3202" priority="119">
      <formula>AND(OR(W37=$M$4,W37=$O$4),AND(NOT(ISBLANK($M$4)),NOT(ISBLANK(W37)),NOT(W37=0)))</formula>
    </cfRule>
    <cfRule type="cellIs" dxfId="3201" priority="120" operator="equal">
      <formula>0</formula>
    </cfRule>
  </conditionalFormatting>
  <conditionalFormatting sqref="U37:V37">
    <cfRule type="expression" dxfId="3200" priority="105">
      <formula>AND(OR(U37=$M$10,U37=$O$10),AND(NOT(ISBLANK($M$10)),NOT(ISBLANK(U37)),NOT(U37=0)))</formula>
    </cfRule>
    <cfRule type="expression" dxfId="3199" priority="106">
      <formula>AND(OR(U37=$M$9,U37=$O$9),AND(NOT(ISBLANK($M$9)),NOT(ISBLANK(U37)),NOT(U37=0)))</formula>
    </cfRule>
    <cfRule type="expression" dxfId="3198" priority="107">
      <formula>AND(OR(U37=$M$8,U37=$O$8),AND(NOT(ISBLANK($M$8)),NOT(ISBLANK(U37)),NOT(U37=0)))</formula>
    </cfRule>
    <cfRule type="expression" dxfId="3197" priority="108">
      <formula>AND(OR(U37=$M$7,U37=$O$7),AND(NOT(ISBLANK($M$7)),NOT(ISBLANK(U37)),NOT(U37=0)))</formula>
    </cfRule>
    <cfRule type="expression" dxfId="3196" priority="109">
      <formula>AND(OR(U37=$M$6,U37=$O$6),AND(NOT(ISBLANK($M$6)),NOT(ISBLANK(U37)),NOT(U37=0)))</formula>
    </cfRule>
    <cfRule type="expression" dxfId="3195" priority="110">
      <formula>AND(OR(U37=$M$5,U37=$O$5),AND(NOT(ISBLANK($M$5)),NOT(ISBLANK(U37)),NOT(U37=0)))</formula>
    </cfRule>
    <cfRule type="expression" dxfId="3194" priority="111">
      <formula>AND(OR(U37=$M$4,U37=$O$4),AND(NOT(ISBLANK($M$4)),NOT(ISBLANK(U37)),NOT(U37=0)))</formula>
    </cfRule>
    <cfRule type="cellIs" dxfId="3193" priority="112" operator="equal">
      <formula>0</formula>
    </cfRule>
  </conditionalFormatting>
  <conditionalFormatting sqref="T33">
    <cfRule type="expression" dxfId="3192" priority="81">
      <formula>AND(OR(T33=$M$10,T33=$O$10),AND(NOT(ISBLANK($M$10)),NOT(ISBLANK(T33)),NOT(T33=0)))</formula>
    </cfRule>
    <cfRule type="expression" dxfId="3191" priority="82">
      <formula>AND(OR(T33=$M$9,T33=$O$9),AND(NOT(ISBLANK($M$9)),NOT(ISBLANK(T33)),NOT(T33=0)))</formula>
    </cfRule>
    <cfRule type="expression" dxfId="3190" priority="83">
      <formula>AND(OR(T33=$M$8,T33=$O$8),AND(NOT(ISBLANK($M$8)),NOT(ISBLANK(T33)),NOT(T33=0)))</formula>
    </cfRule>
    <cfRule type="expression" dxfId="3189" priority="84">
      <formula>AND(OR(T33=$M$7,T33=$O$7),AND(NOT(ISBLANK($M$7)),NOT(ISBLANK(T33)),NOT(T33=0)))</formula>
    </cfRule>
    <cfRule type="expression" dxfId="3188" priority="85">
      <formula>AND(OR(T33=$M$6,T33=$O$6),AND(NOT(ISBLANK($M$6)),NOT(ISBLANK(T33)),NOT(T33=0)))</formula>
    </cfRule>
    <cfRule type="expression" dxfId="3187" priority="86">
      <formula>AND(OR(T33=$M$5,T33=$O$5),AND(NOT(ISBLANK($M$5)),NOT(ISBLANK(T33)),NOT(T33=0)))</formula>
    </cfRule>
    <cfRule type="expression" dxfId="3186" priority="87">
      <formula>AND(OR(T33=$M$4,T33=$O$4),AND(NOT(ISBLANK($M$4)),NOT(ISBLANK(T33)),NOT(T33=0)))</formula>
    </cfRule>
    <cfRule type="cellIs" dxfId="3185" priority="88" operator="equal">
      <formula>0</formula>
    </cfRule>
  </conditionalFormatting>
  <conditionalFormatting sqref="U33:V33">
    <cfRule type="expression" dxfId="3184" priority="89">
      <formula>AND(OR(U33=$M$10,U33=$O$10),AND(NOT(ISBLANK($M$10)),NOT(ISBLANK(U33)),NOT(U33=0)))</formula>
    </cfRule>
    <cfRule type="expression" dxfId="3183" priority="90">
      <formula>AND(OR(U33=$M$9,U33=$O$9),AND(NOT(ISBLANK($M$9)),NOT(ISBLANK(U33)),NOT(U33=0)))</formula>
    </cfRule>
    <cfRule type="expression" dxfId="3182" priority="91">
      <formula>AND(OR(U33=$M$8,U33=$O$8),AND(NOT(ISBLANK($M$8)),NOT(ISBLANK(U33)),NOT(U33=0)))</formula>
    </cfRule>
    <cfRule type="expression" dxfId="3181" priority="92">
      <formula>AND(OR(U33=$M$7,U33=$O$7),AND(NOT(ISBLANK($M$7)),NOT(ISBLANK(U33)),NOT(U33=0)))</formula>
    </cfRule>
    <cfRule type="expression" dxfId="3180" priority="93">
      <formula>AND(OR(U33=$M$6,U33=$O$6),AND(NOT(ISBLANK($M$6)),NOT(ISBLANK(U33)),NOT(U33=0)))</formula>
    </cfRule>
    <cfRule type="expression" dxfId="3179" priority="94">
      <formula>AND(OR(U33=$M$5,U33=$O$5),AND(NOT(ISBLANK($M$5)),NOT(ISBLANK(U33)),NOT(U33=0)))</formula>
    </cfRule>
    <cfRule type="expression" dxfId="3178" priority="95">
      <formula>AND(OR(U33=$M$4,U33=$O$4),AND(NOT(ISBLANK($M$4)),NOT(ISBLANK(U33)),NOT(U33=0)))</formula>
    </cfRule>
    <cfRule type="cellIs" dxfId="3177" priority="96" operator="equal">
      <formula>0</formula>
    </cfRule>
  </conditionalFormatting>
  <conditionalFormatting sqref="W33">
    <cfRule type="expression" dxfId="3176" priority="73">
      <formula>AND(OR(W33=$M$10,W33=$O$10),AND(NOT(ISBLANK($M$10)),NOT(ISBLANK(W33)),NOT(W33=0)))</formula>
    </cfRule>
    <cfRule type="expression" dxfId="3175" priority="74">
      <formula>AND(OR(W33=$M$9,W33=$O$9),AND(NOT(ISBLANK($M$9)),NOT(ISBLANK(W33)),NOT(W33=0)))</formula>
    </cfRule>
    <cfRule type="expression" dxfId="3174" priority="75">
      <formula>AND(OR(W33=$M$8,W33=$O$8),AND(NOT(ISBLANK($M$8)),NOT(ISBLANK(W33)),NOT(W33=0)))</formula>
    </cfRule>
    <cfRule type="expression" dxfId="3173" priority="76">
      <formula>AND(OR(W33=$M$7,W33=$O$7),AND(NOT(ISBLANK($M$7)),NOT(ISBLANK(W33)),NOT(W33=0)))</formula>
    </cfRule>
    <cfRule type="expression" dxfId="3172" priority="77">
      <formula>AND(OR(W33=$M$6,W33=$O$6),AND(NOT(ISBLANK($M$6)),NOT(ISBLANK(W33)),NOT(W33=0)))</formula>
    </cfRule>
    <cfRule type="expression" dxfId="3171" priority="78">
      <formula>AND(OR(W33=$M$5,W33=$O$5),AND(NOT(ISBLANK($M$5)),NOT(ISBLANK(W33)),NOT(W33=0)))</formula>
    </cfRule>
    <cfRule type="expression" dxfId="3170" priority="79">
      <formula>AND(OR(W33=$M$4,W33=$O$4),AND(NOT(ISBLANK($M$4)),NOT(ISBLANK(W33)),NOT(W33=0)))</formula>
    </cfRule>
    <cfRule type="cellIs" dxfId="3169" priority="80" operator="equal">
      <formula>0</formula>
    </cfRule>
  </conditionalFormatting>
  <conditionalFormatting sqref="U32:V32">
    <cfRule type="expression" dxfId="3168" priority="65">
      <formula>AND(OR(U32=$M$10,U32=$O$10),AND(NOT(ISBLANK($M$10)),NOT(ISBLANK(U32)),NOT(U32=0)))</formula>
    </cfRule>
    <cfRule type="expression" dxfId="3167" priority="66">
      <formula>AND(OR(U32=$M$9,U32=$O$9),AND(NOT(ISBLANK($M$9)),NOT(ISBLANK(U32)),NOT(U32=0)))</formula>
    </cfRule>
    <cfRule type="expression" dxfId="3166" priority="67">
      <formula>AND(OR(U32=$M$8,U32=$O$8),AND(NOT(ISBLANK($M$8)),NOT(ISBLANK(U32)),NOT(U32=0)))</formula>
    </cfRule>
    <cfRule type="expression" dxfId="3165" priority="68">
      <formula>AND(OR(U32=$M$7,U32=$O$7),AND(NOT(ISBLANK($M$7)),NOT(ISBLANK(U32)),NOT(U32=0)))</formula>
    </cfRule>
    <cfRule type="expression" dxfId="3164" priority="69">
      <formula>AND(OR(U32=$M$6,U32=$O$6),AND(NOT(ISBLANK($M$6)),NOT(ISBLANK(U32)),NOT(U32=0)))</formula>
    </cfRule>
    <cfRule type="expression" dxfId="3163" priority="70">
      <formula>AND(OR(U32=$M$5,U32=$O$5),AND(NOT(ISBLANK($M$5)),NOT(ISBLANK(U32)),NOT(U32=0)))</formula>
    </cfRule>
    <cfRule type="expression" dxfId="3162" priority="71">
      <formula>AND(OR(U32=$M$4,U32=$O$4),AND(NOT(ISBLANK($M$4)),NOT(ISBLANK(U32)),NOT(U32=0)))</formula>
    </cfRule>
    <cfRule type="cellIs" dxfId="3161" priority="72" operator="equal">
      <formula>0</formula>
    </cfRule>
  </conditionalFormatting>
  <conditionalFormatting sqref="W32">
    <cfRule type="expression" dxfId="3160" priority="57">
      <formula>AND(OR(W32=$M$10,W32=$O$10),AND(NOT(ISBLANK($M$10)),NOT(ISBLANK(W32)),NOT(W32=0)))</formula>
    </cfRule>
    <cfRule type="expression" dxfId="3159" priority="58">
      <formula>AND(OR(W32=$M$9,W32=$O$9),AND(NOT(ISBLANK($M$9)),NOT(ISBLANK(W32)),NOT(W32=0)))</formula>
    </cfRule>
    <cfRule type="expression" dxfId="3158" priority="59">
      <formula>AND(OR(W32=$M$8,W32=$O$8),AND(NOT(ISBLANK($M$8)),NOT(ISBLANK(W32)),NOT(W32=0)))</formula>
    </cfRule>
    <cfRule type="expression" dxfId="3157" priority="60">
      <formula>AND(OR(W32=$M$7,W32=$O$7),AND(NOT(ISBLANK($M$7)),NOT(ISBLANK(W32)),NOT(W32=0)))</formula>
    </cfRule>
    <cfRule type="expression" dxfId="3156" priority="61">
      <formula>AND(OR(W32=$M$6,W32=$O$6),AND(NOT(ISBLANK($M$6)),NOT(ISBLANK(W32)),NOT(W32=0)))</formula>
    </cfRule>
    <cfRule type="expression" dxfId="3155" priority="62">
      <formula>AND(OR(W32=$M$5,W32=$O$5),AND(NOT(ISBLANK($M$5)),NOT(ISBLANK(W32)),NOT(W32=0)))</formula>
    </cfRule>
    <cfRule type="expression" dxfId="3154" priority="63">
      <formula>AND(OR(W32=$M$4,W32=$O$4),AND(NOT(ISBLANK($M$4)),NOT(ISBLANK(W32)),NOT(W32=0)))</formula>
    </cfRule>
    <cfRule type="cellIs" dxfId="3153" priority="64" operator="equal">
      <formula>0</formula>
    </cfRule>
  </conditionalFormatting>
  <conditionalFormatting sqref="T32">
    <cfRule type="expression" dxfId="3152" priority="49">
      <formula>AND(OR(T32=$M$10,T32=$O$10),AND(NOT(ISBLANK($M$10)),NOT(ISBLANK(T32)),NOT(T32=0)))</formula>
    </cfRule>
    <cfRule type="expression" dxfId="3151" priority="50">
      <formula>AND(OR(T32=$M$9,T32=$O$9),AND(NOT(ISBLANK($M$9)),NOT(ISBLANK(T32)),NOT(T32=0)))</formula>
    </cfRule>
    <cfRule type="expression" dxfId="3150" priority="51">
      <formula>AND(OR(T32=$M$8,T32=$O$8),AND(NOT(ISBLANK($M$8)),NOT(ISBLANK(T32)),NOT(T32=0)))</formula>
    </cfRule>
    <cfRule type="expression" dxfId="3149" priority="52">
      <formula>AND(OR(T32=$M$7,T32=$O$7),AND(NOT(ISBLANK($M$7)),NOT(ISBLANK(T32)),NOT(T32=0)))</formula>
    </cfRule>
    <cfRule type="expression" dxfId="3148" priority="53">
      <formula>AND(OR(T32=$M$6,T32=$O$6),AND(NOT(ISBLANK($M$6)),NOT(ISBLANK(T32)),NOT(T32=0)))</formula>
    </cfRule>
    <cfRule type="expression" dxfId="3147" priority="54">
      <formula>AND(OR(T32=$M$5,T32=$O$5),AND(NOT(ISBLANK($M$5)),NOT(ISBLANK(T32)),NOT(T32=0)))</formula>
    </cfRule>
    <cfRule type="expression" dxfId="3146" priority="55">
      <formula>AND(OR(T32=$M$4,T32=$O$4),AND(NOT(ISBLANK($M$4)),NOT(ISBLANK(T32)),NOT(T32=0)))</formula>
    </cfRule>
    <cfRule type="cellIs" dxfId="3145" priority="56" operator="equal">
      <formula>0</formula>
    </cfRule>
  </conditionalFormatting>
  <conditionalFormatting sqref="T35">
    <cfRule type="expression" dxfId="3144" priority="33">
      <formula>AND(OR(T35=$M$10,T35=$O$10),AND(NOT(ISBLANK($M$10)),NOT(ISBLANK(T35)),NOT(T35=0)))</formula>
    </cfRule>
    <cfRule type="expression" dxfId="3143" priority="34">
      <formula>AND(OR(T35=$M$9,T35=$O$9),AND(NOT(ISBLANK($M$9)),NOT(ISBLANK(T35)),NOT(T35=0)))</formula>
    </cfRule>
    <cfRule type="expression" dxfId="3142" priority="35">
      <formula>AND(OR(T35=$M$8,T35=$O$8),AND(NOT(ISBLANK($M$8)),NOT(ISBLANK(T35)),NOT(T35=0)))</formula>
    </cfRule>
    <cfRule type="expression" dxfId="3141" priority="36">
      <formula>AND(OR(T35=$M$7,T35=$O$7),AND(NOT(ISBLANK($M$7)),NOT(ISBLANK(T35)),NOT(T35=0)))</formula>
    </cfRule>
    <cfRule type="expression" dxfId="3140" priority="37">
      <formula>AND(OR(T35=$M$6,T35=$O$6),AND(NOT(ISBLANK($M$6)),NOT(ISBLANK(T35)),NOT(T35=0)))</formula>
    </cfRule>
    <cfRule type="expression" dxfId="3139" priority="38">
      <formula>AND(OR(T35=$M$5,T35=$O$5),AND(NOT(ISBLANK($M$5)),NOT(ISBLANK(T35)),NOT(T35=0)))</formula>
    </cfRule>
    <cfRule type="expression" dxfId="3138" priority="39">
      <formula>AND(OR(T35=$M$4,T35=$O$4),AND(NOT(ISBLANK($M$4)),NOT(ISBLANK(T35)),NOT(T35=0)))</formula>
    </cfRule>
    <cfRule type="cellIs" dxfId="3137" priority="40" operator="equal">
      <formula>0</formula>
    </cfRule>
  </conditionalFormatting>
  <conditionalFormatting sqref="W35">
    <cfRule type="expression" dxfId="3136" priority="25">
      <formula>AND(OR(W35=$M$10,W35=$O$10),AND(NOT(ISBLANK($M$10)),NOT(ISBLANK(W35)),NOT(W35=0)))</formula>
    </cfRule>
    <cfRule type="expression" dxfId="3135" priority="26">
      <formula>AND(OR(W35=$M$9,W35=$O$9),AND(NOT(ISBLANK($M$9)),NOT(ISBLANK(W35)),NOT(W35=0)))</formula>
    </cfRule>
    <cfRule type="expression" dxfId="3134" priority="27">
      <formula>AND(OR(W35=$M$8,W35=$O$8),AND(NOT(ISBLANK($M$8)),NOT(ISBLANK(W35)),NOT(W35=0)))</formula>
    </cfRule>
    <cfRule type="expression" dxfId="3133" priority="28">
      <formula>AND(OR(W35=$M$7,W35=$O$7),AND(NOT(ISBLANK($M$7)),NOT(ISBLANK(W35)),NOT(W35=0)))</formula>
    </cfRule>
    <cfRule type="expression" dxfId="3132" priority="29">
      <formula>AND(OR(W35=$M$6,W35=$O$6),AND(NOT(ISBLANK($M$6)),NOT(ISBLANK(W35)),NOT(W35=0)))</formula>
    </cfRule>
    <cfRule type="expression" dxfId="3131" priority="30">
      <formula>AND(OR(W35=$M$5,W35=$O$5),AND(NOT(ISBLANK($M$5)),NOT(ISBLANK(W35)),NOT(W35=0)))</formula>
    </cfRule>
    <cfRule type="expression" dxfId="3130" priority="31">
      <formula>AND(OR(W35=$M$4,W35=$O$4),AND(NOT(ISBLANK($M$4)),NOT(ISBLANK(W35)),NOT(W35=0)))</formula>
    </cfRule>
    <cfRule type="cellIs" dxfId="3129" priority="32" operator="equal">
      <formula>0</formula>
    </cfRule>
  </conditionalFormatting>
  <conditionalFormatting sqref="U35:V35">
    <cfRule type="expression" dxfId="3128" priority="41">
      <formula>AND(OR(U35=$M$10,U35=$O$10),AND(NOT(ISBLANK($M$10)),NOT(ISBLANK(U35)),NOT(U35=0)))</formula>
    </cfRule>
    <cfRule type="expression" dxfId="3127" priority="42">
      <formula>AND(OR(U35=$M$9,U35=$O$9),AND(NOT(ISBLANK($M$9)),NOT(ISBLANK(U35)),NOT(U35=0)))</formula>
    </cfRule>
    <cfRule type="expression" dxfId="3126" priority="43">
      <formula>AND(OR(U35=$M$8,U35=$O$8),AND(NOT(ISBLANK($M$8)),NOT(ISBLANK(U35)),NOT(U35=0)))</formula>
    </cfRule>
    <cfRule type="expression" dxfId="3125" priority="44">
      <formula>AND(OR(U35=$M$7,U35=$O$7),AND(NOT(ISBLANK($M$7)),NOT(ISBLANK(U35)),NOT(U35=0)))</formula>
    </cfRule>
    <cfRule type="expression" dxfId="3124" priority="45">
      <formula>AND(OR(U35=$M$6,U35=$O$6),AND(NOT(ISBLANK($M$6)),NOT(ISBLANK(U35)),NOT(U35=0)))</formula>
    </cfRule>
    <cfRule type="expression" dxfId="3123" priority="46">
      <formula>AND(OR(U35=$M$5,U35=$O$5),AND(NOT(ISBLANK($M$5)),NOT(ISBLANK(U35)),NOT(U35=0)))</formula>
    </cfRule>
    <cfRule type="expression" dxfId="3122" priority="47">
      <formula>AND(OR(U35=$M$4,U35=$O$4),AND(NOT(ISBLANK($M$4)),NOT(ISBLANK(U35)),NOT(U35=0)))</formula>
    </cfRule>
    <cfRule type="cellIs" dxfId="3121" priority="48" operator="equal">
      <formula>0</formula>
    </cfRule>
  </conditionalFormatting>
  <conditionalFormatting sqref="T36">
    <cfRule type="expression" dxfId="3120" priority="9">
      <formula>AND(OR(T36=$M$10,T36=$O$10),AND(NOT(ISBLANK($M$10)),NOT(ISBLANK(T36)),NOT(T36=0)))</formula>
    </cfRule>
    <cfRule type="expression" dxfId="3119" priority="10">
      <formula>AND(OR(T36=$M$9,T36=$O$9),AND(NOT(ISBLANK($M$9)),NOT(ISBLANK(T36)),NOT(T36=0)))</formula>
    </cfRule>
    <cfRule type="expression" dxfId="3118" priority="11">
      <formula>AND(OR(T36=$M$8,T36=$O$8),AND(NOT(ISBLANK($M$8)),NOT(ISBLANK(T36)),NOT(T36=0)))</formula>
    </cfRule>
    <cfRule type="expression" dxfId="3117" priority="12">
      <formula>AND(OR(T36=$M$7,T36=$O$7),AND(NOT(ISBLANK($M$7)),NOT(ISBLANK(T36)),NOT(T36=0)))</formula>
    </cfRule>
    <cfRule type="expression" dxfId="3116" priority="13">
      <formula>AND(OR(T36=$M$6,T36=$O$6),AND(NOT(ISBLANK($M$6)),NOT(ISBLANK(T36)),NOT(T36=0)))</formula>
    </cfRule>
    <cfRule type="expression" dxfId="3115" priority="14">
      <formula>AND(OR(T36=$M$5,T36=$O$5),AND(NOT(ISBLANK($M$5)),NOT(ISBLANK(T36)),NOT(T36=0)))</formula>
    </cfRule>
    <cfRule type="expression" dxfId="3114" priority="15">
      <formula>AND(OR(T36=$M$4,T36=$O$4),AND(NOT(ISBLANK($M$4)),NOT(ISBLANK(T36)),NOT(T36=0)))</formula>
    </cfRule>
    <cfRule type="cellIs" dxfId="3113" priority="16" operator="equal">
      <formula>0</formula>
    </cfRule>
  </conditionalFormatting>
  <conditionalFormatting sqref="W36">
    <cfRule type="expression" dxfId="3112" priority="1">
      <formula>AND(OR(W36=$M$10,W36=$O$10),AND(NOT(ISBLANK($M$10)),NOT(ISBLANK(W36)),NOT(W36=0)))</formula>
    </cfRule>
    <cfRule type="expression" dxfId="3111" priority="2">
      <formula>AND(OR(W36=$M$9,W36=$O$9),AND(NOT(ISBLANK($M$9)),NOT(ISBLANK(W36)),NOT(W36=0)))</formula>
    </cfRule>
    <cfRule type="expression" dxfId="3110" priority="3">
      <formula>AND(OR(W36=$M$8,W36=$O$8),AND(NOT(ISBLANK($M$8)),NOT(ISBLANK(W36)),NOT(W36=0)))</formula>
    </cfRule>
    <cfRule type="expression" dxfId="3109" priority="4">
      <formula>AND(OR(W36=$M$7,W36=$O$7),AND(NOT(ISBLANK($M$7)),NOT(ISBLANK(W36)),NOT(W36=0)))</formula>
    </cfRule>
    <cfRule type="expression" dxfId="3108" priority="5">
      <formula>AND(OR(W36=$M$6,W36=$O$6),AND(NOT(ISBLANK($M$6)),NOT(ISBLANK(W36)),NOT(W36=0)))</formula>
    </cfRule>
    <cfRule type="expression" dxfId="3107" priority="6">
      <formula>AND(OR(W36=$M$5,W36=$O$5),AND(NOT(ISBLANK($M$5)),NOT(ISBLANK(W36)),NOT(W36=0)))</formula>
    </cfRule>
    <cfRule type="expression" dxfId="3106" priority="7">
      <formula>AND(OR(W36=$M$4,W36=$O$4),AND(NOT(ISBLANK($M$4)),NOT(ISBLANK(W36)),NOT(W36=0)))</formula>
    </cfRule>
    <cfRule type="cellIs" dxfId="3105" priority="8" operator="equal">
      <formula>0</formula>
    </cfRule>
  </conditionalFormatting>
  <conditionalFormatting sqref="U36:V36">
    <cfRule type="expression" dxfId="3104" priority="17">
      <formula>AND(OR(U36=$M$10,U36=$O$10),AND(NOT(ISBLANK($M$10)),NOT(ISBLANK(U36)),NOT(U36=0)))</formula>
    </cfRule>
    <cfRule type="expression" dxfId="3103" priority="18">
      <formula>AND(OR(U36=$M$9,U36=$O$9),AND(NOT(ISBLANK($M$9)),NOT(ISBLANK(U36)),NOT(U36=0)))</formula>
    </cfRule>
    <cfRule type="expression" dxfId="3102" priority="19">
      <formula>AND(OR(U36=$M$8,U36=$O$8),AND(NOT(ISBLANK($M$8)),NOT(ISBLANK(U36)),NOT(U36=0)))</formula>
    </cfRule>
    <cfRule type="expression" dxfId="3101" priority="20">
      <formula>AND(OR(U36=$M$7,U36=$O$7),AND(NOT(ISBLANK($M$7)),NOT(ISBLANK(U36)),NOT(U36=0)))</formula>
    </cfRule>
    <cfRule type="expression" dxfId="3100" priority="21">
      <formula>AND(OR(U36=$M$6,U36=$O$6),AND(NOT(ISBLANK($M$6)),NOT(ISBLANK(U36)),NOT(U36=0)))</formula>
    </cfRule>
    <cfRule type="expression" dxfId="3099" priority="22">
      <formula>AND(OR(U36=$M$5,U36=$O$5),AND(NOT(ISBLANK($M$5)),NOT(ISBLANK(U36)),NOT(U36=0)))</formula>
    </cfRule>
    <cfRule type="expression" dxfId="3098" priority="23">
      <formula>AND(OR(U36=$M$4,U36=$O$4),AND(NOT(ISBLANK($M$4)),NOT(ISBLANK(U36)),NOT(U36=0)))</formula>
    </cfRule>
    <cfRule type="cellIs" dxfId="3097" priority="24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92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6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3</v>
      </c>
      <c r="C4" s="250">
        <v>1</v>
      </c>
      <c r="D4" s="584" t="s">
        <v>364</v>
      </c>
      <c r="E4" s="584"/>
      <c r="F4" s="584"/>
      <c r="G4" s="584" t="s">
        <v>365</v>
      </c>
      <c r="H4" s="584"/>
      <c r="I4" s="250" t="s">
        <v>44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3</v>
      </c>
      <c r="R4" s="111"/>
      <c r="S4" s="250">
        <v>8</v>
      </c>
      <c r="T4" s="584" t="s">
        <v>159</v>
      </c>
      <c r="U4" s="584"/>
      <c r="V4" s="584"/>
      <c r="W4" s="584" t="s">
        <v>49</v>
      </c>
      <c r="X4" s="584"/>
      <c r="Y4" s="250" t="s">
        <v>41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3</v>
      </c>
      <c r="C5" s="250">
        <v>2</v>
      </c>
      <c r="D5" s="584" t="s">
        <v>150</v>
      </c>
      <c r="E5" s="584"/>
      <c r="F5" s="584"/>
      <c r="G5" s="584" t="s">
        <v>183</v>
      </c>
      <c r="H5" s="584"/>
      <c r="I5" s="250" t="s">
        <v>40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3</v>
      </c>
      <c r="R5" s="111"/>
      <c r="S5" s="250">
        <v>9</v>
      </c>
      <c r="T5" s="584" t="s">
        <v>154</v>
      </c>
      <c r="U5" s="584"/>
      <c r="V5" s="584"/>
      <c r="W5" s="584" t="s">
        <v>62</v>
      </c>
      <c r="X5" s="584"/>
      <c r="Y5" s="250" t="s">
        <v>47</v>
      </c>
      <c r="Z5" s="2"/>
      <c r="AA5" s="50"/>
      <c r="AB5" s="597" t="s">
        <v>12</v>
      </c>
      <c r="AC5" s="598"/>
      <c r="AD5" s="599" t="str">
        <f>+IF(AB6="","",MID(AB6,1,4))</f>
        <v>Gann</v>
      </c>
      <c r="AE5" s="592"/>
      <c r="AF5" s="593"/>
      <c r="AG5" s="592" t="str">
        <f>+IF(AB7="","",MID(AB7,1,4))</f>
        <v>Saro</v>
      </c>
      <c r="AH5" s="592"/>
      <c r="AI5" s="593"/>
      <c r="AJ5" s="591" t="str">
        <f>+IF(AB8="","",MID(AB8,1,4))</f>
        <v>Koll</v>
      </c>
      <c r="AK5" s="592"/>
      <c r="AL5" s="593"/>
      <c r="AM5" s="591" t="str">
        <f>+IF(AB9="","",MID(AB9,1,4))</f>
        <v>Marg</v>
      </c>
      <c r="AN5" s="592"/>
      <c r="AO5" s="593"/>
      <c r="AP5" s="591" t="str">
        <f>+IF(AB10="","",MID(AB10,1,4))</f>
        <v>Reim</v>
      </c>
      <c r="AQ5" s="592"/>
      <c r="AR5" s="593"/>
      <c r="AS5" s="591" t="str">
        <f>+IF(AB11="","",MID(AB11,1,4))</f>
        <v>Bran</v>
      </c>
      <c r="AT5" s="592"/>
      <c r="AU5" s="593"/>
      <c r="AV5" s="591" t="str">
        <f>+IF(AB12="","",MID(AB12,1,4))</f>
        <v>Nova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3</v>
      </c>
      <c r="C6" s="250">
        <v>3</v>
      </c>
      <c r="D6" s="584" t="s">
        <v>162</v>
      </c>
      <c r="E6" s="584"/>
      <c r="F6" s="584"/>
      <c r="G6" s="584" t="s">
        <v>163</v>
      </c>
      <c r="H6" s="584"/>
      <c r="I6" s="250" t="s">
        <v>41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3</v>
      </c>
      <c r="R6" s="111"/>
      <c r="S6" s="250">
        <v>10</v>
      </c>
      <c r="T6" s="584" t="s">
        <v>362</v>
      </c>
      <c r="U6" s="584"/>
      <c r="V6" s="584"/>
      <c r="W6" s="584" t="s">
        <v>284</v>
      </c>
      <c r="X6" s="584"/>
      <c r="Y6" s="250" t="s">
        <v>65</v>
      </c>
      <c r="Z6" s="2"/>
      <c r="AA6" s="3" t="str">
        <f>+BD6</f>
        <v/>
      </c>
      <c r="AB6" s="7" t="str">
        <f>+CONCATENATE(D4," ",G4)</f>
        <v>Ganneshofer Rafael</v>
      </c>
      <c r="AC6" s="4" t="str">
        <f>+IF(I4="","",I4)</f>
        <v>WTTV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3</v>
      </c>
      <c r="C7" s="250">
        <v>4</v>
      </c>
      <c r="D7" s="584" t="s">
        <v>198</v>
      </c>
      <c r="E7" s="584"/>
      <c r="F7" s="584"/>
      <c r="G7" s="584" t="s">
        <v>199</v>
      </c>
      <c r="H7" s="584"/>
      <c r="I7" s="250" t="s">
        <v>47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3</v>
      </c>
      <c r="R7" s="111"/>
      <c r="S7" s="250">
        <v>11</v>
      </c>
      <c r="T7" s="584" t="s">
        <v>257</v>
      </c>
      <c r="U7" s="584"/>
      <c r="V7" s="584"/>
      <c r="W7" s="584" t="s">
        <v>153</v>
      </c>
      <c r="X7" s="584"/>
      <c r="Y7" s="250" t="s">
        <v>40</v>
      </c>
      <c r="Z7" s="2"/>
      <c r="AA7" s="3" t="str">
        <f t="shared" ref="AA7:AA12" si="7">+BD7</f>
        <v/>
      </c>
      <c r="AB7" s="8" t="str">
        <f t="shared" ref="AB7:AB12" si="8">+CONCATENATE(D5," ",G5)</f>
        <v>Sarofem Bischoy</v>
      </c>
      <c r="AC7" s="5" t="str">
        <f t="shared" ref="AC7:AC12" si="9">+IF(I5="","",I5)</f>
        <v>STTTV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3</v>
      </c>
      <c r="C8" s="250">
        <v>5</v>
      </c>
      <c r="D8" s="584" t="s">
        <v>395</v>
      </c>
      <c r="E8" s="584"/>
      <c r="F8" s="584"/>
      <c r="G8" s="584" t="s">
        <v>267</v>
      </c>
      <c r="H8" s="584"/>
      <c r="I8" s="250" t="s">
        <v>47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3</v>
      </c>
      <c r="R8" s="111"/>
      <c r="S8" s="250">
        <v>12</v>
      </c>
      <c r="T8" s="584" t="s">
        <v>320</v>
      </c>
      <c r="U8" s="584"/>
      <c r="V8" s="584"/>
      <c r="W8" s="584" t="s">
        <v>72</v>
      </c>
      <c r="X8" s="584"/>
      <c r="Y8" s="250" t="s">
        <v>39</v>
      </c>
      <c r="Z8" s="2"/>
      <c r="AA8" s="3" t="str">
        <f t="shared" si="7"/>
        <v/>
      </c>
      <c r="AB8" s="9" t="str">
        <f t="shared" si="8"/>
        <v>Koller Mario</v>
      </c>
      <c r="AC8" s="5" t="str">
        <f t="shared" si="9"/>
        <v>OÖTTV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3</v>
      </c>
      <c r="C9" s="250">
        <v>6</v>
      </c>
      <c r="D9" s="584" t="s">
        <v>137</v>
      </c>
      <c r="E9" s="584"/>
      <c r="F9" s="584"/>
      <c r="G9" s="584" t="s">
        <v>84</v>
      </c>
      <c r="H9" s="584"/>
      <c r="I9" s="250" t="s">
        <v>41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3</v>
      </c>
      <c r="R9" s="111"/>
      <c r="S9" s="250">
        <v>13</v>
      </c>
      <c r="T9" s="584" t="s">
        <v>167</v>
      </c>
      <c r="U9" s="584"/>
      <c r="V9" s="584"/>
      <c r="W9" s="584" t="s">
        <v>84</v>
      </c>
      <c r="X9" s="584"/>
      <c r="Y9" s="250" t="s">
        <v>44</v>
      </c>
      <c r="Z9" s="2"/>
      <c r="AA9" s="3" t="str">
        <f t="shared" si="7"/>
        <v/>
      </c>
      <c r="AB9" s="9" t="str">
        <f t="shared" si="8"/>
        <v>Margaritis Giovanni</v>
      </c>
      <c r="AC9" s="5" t="str">
        <f t="shared" si="9"/>
        <v>NÖTTV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3</v>
      </c>
      <c r="C10" s="250">
        <v>7</v>
      </c>
      <c r="D10" s="584" t="s">
        <v>321</v>
      </c>
      <c r="E10" s="584"/>
      <c r="F10" s="584"/>
      <c r="G10" s="584" t="s">
        <v>42</v>
      </c>
      <c r="H10" s="584"/>
      <c r="I10" s="250" t="s">
        <v>40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3</v>
      </c>
      <c r="R10" s="111"/>
      <c r="S10" s="250">
        <v>14</v>
      </c>
      <c r="T10" s="584" t="s">
        <v>164</v>
      </c>
      <c r="U10" s="584"/>
      <c r="V10" s="584"/>
      <c r="W10" s="584" t="s">
        <v>62</v>
      </c>
      <c r="X10" s="584"/>
      <c r="Y10" s="250" t="s">
        <v>47</v>
      </c>
      <c r="Z10" s="2"/>
      <c r="AA10" s="3" t="str">
        <f t="shared" si="7"/>
        <v/>
      </c>
      <c r="AB10" s="9" t="str">
        <f t="shared" si="8"/>
        <v>Reimansteiner Marcus</v>
      </c>
      <c r="AC10" s="5" t="str">
        <f t="shared" si="9"/>
        <v>NÖTTV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Brandmair Erik</v>
      </c>
      <c r="AC11" s="5" t="str">
        <f t="shared" si="9"/>
        <v>OÖTTV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25</v>
      </c>
      <c r="C12" s="604"/>
      <c r="D12" s="604"/>
      <c r="E12" s="604"/>
      <c r="F12" s="604"/>
      <c r="G12" s="604"/>
      <c r="H12" s="604"/>
      <c r="I12" s="605"/>
      <c r="J12" s="606">
        <f>+B12+1</f>
        <v>26</v>
      </c>
      <c r="K12" s="607"/>
      <c r="L12" s="607"/>
      <c r="M12" s="607"/>
      <c r="N12" s="607"/>
      <c r="O12" s="607"/>
      <c r="P12" s="607"/>
      <c r="Q12" s="608"/>
      <c r="R12" s="606">
        <f>+J12+1</f>
        <v>27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Novak Thomas</v>
      </c>
      <c r="AC12" s="6" t="str">
        <f t="shared" si="9"/>
        <v>STTTV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Koller</v>
      </c>
      <c r="E14" s="76" t="s">
        <v>3</v>
      </c>
      <c r="F14" s="93">
        <v>6</v>
      </c>
      <c r="G14" s="149" t="str">
        <f t="shared" ref="G14:G40" si="11">+IF(F14="","",IF(COUNTIF($C$4:$C$10,F14)=1,VLOOKUP(F14,$C$4:$I$10,2,FALSE),IF(COUNTIF($S$4:$S$10,F14)=1,VLOOKUP(F14,$S$4:$Y$10,2,FALSE),"")))</f>
        <v>Brandmair</v>
      </c>
      <c r="H14" s="15">
        <v>1</v>
      </c>
      <c r="I14" s="157" t="str">
        <f t="shared" ref="I14:I40" si="12">+IF(H14="","",IF(COUNTIF($C$4:$C$10,H14)=1,VLOOKUP(H14,$C$4:$I$10,2,FALSE),IF(COUNTIF($S$4:$S$10,H14)=1,VLOOKUP(H14,$S$4:$Y$10,2,FALSE),"")))</f>
        <v>Ganneshofer</v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Sarofem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Novak</v>
      </c>
      <c r="P14" s="15">
        <v>8</v>
      </c>
      <c r="Q14" s="162" t="str">
        <f>+IF(P14="","",IF(COUNTIF($C$4:$C$10,P14)=1,VLOOKUP(P14,$C$4:$I$10,2,FALSE),IF(COUNTIF($S$4:$S$10,P14)=1,VLOOKUP(P14,$S$4:$Y$10,2,FALSE),"")))</f>
        <v>Schmidbauer</v>
      </c>
      <c r="R14" s="114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Margaritis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Reimansteiner</v>
      </c>
      <c r="X14" s="15">
        <v>9</v>
      </c>
      <c r="Y14" s="167" t="str">
        <f>+IF(X14="","",IF(COUNTIF($C$4:$C$10,X14)=1,VLOOKUP(X14,$C$4:$I$10,2,FALSE),IF(COUNTIF($S$4:$S$10,X14)=1,VLOOKUP(X14,$S$4:$Y$10,2,FALSE),"")))</f>
        <v>Rzihauschek</v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11</v>
      </c>
      <c r="D15" s="150" t="str">
        <f t="shared" ref="D15:D31" si="13">+IF(C15="","",IF(COUNTIF($C$4:$C$10,C15)=1,VLOOKUP(C15,$C$4:$I$10,2,FALSE),IF(COUNTIF($S$4:$S$10,C15)=1,VLOOKUP(C15,$S$4:$Y$10,2,FALSE),"")))</f>
        <v>Haberl</v>
      </c>
      <c r="E15" s="70" t="s">
        <v>3</v>
      </c>
      <c r="F15" s="94">
        <v>12</v>
      </c>
      <c r="G15" s="150" t="str">
        <f t="shared" si="11"/>
        <v>Bichler</v>
      </c>
      <c r="H15" s="29">
        <v>6</v>
      </c>
      <c r="I15" s="158" t="str">
        <f t="shared" si="12"/>
        <v>Brandmair</v>
      </c>
      <c r="J15" s="115">
        <f t="shared" ref="J15:J37" si="14">+B15</f>
        <v>0.55902777777777779</v>
      </c>
      <c r="K15" s="105">
        <v>10</v>
      </c>
      <c r="L15" s="161" t="str">
        <f t="shared" ref="L15:L31" si="15">+IF(K15="","",IF(COUNTIF($C$4:$C$10,K15)=1,VLOOKUP(K15,$C$4:$I$10,2,FALSE),IF(COUNTIF($S$4:$S$10,K15)=1,VLOOKUP(K15,$S$4:$Y$10,2,FALSE),"")))</f>
        <v>Pühringer</v>
      </c>
      <c r="M15" s="104" t="s">
        <v>3</v>
      </c>
      <c r="N15" s="105">
        <v>13</v>
      </c>
      <c r="O15" s="161" t="str">
        <f t="shared" ref="O15:O40" si="16">+IF(N15="","",IF(COUNTIF($C$4:$C$10,N15)=1,VLOOKUP(N15,$C$4:$I$10,2,FALSE),IF(COUNTIF($S$4:$S$10,N15)=1,VLOOKUP(N15,$S$4:$Y$10,2,FALSE),"")))</f>
        <v>Seper</v>
      </c>
      <c r="P15" s="29">
        <v>8</v>
      </c>
      <c r="Q15" s="163" t="str">
        <f t="shared" ref="Q15:Q40" si="17">+IF(P15="","",IF(COUNTIF($C$4:$C$10,P15)=1,VLOOKUP(P15,$C$4:$I$10,2,FALSE),IF(COUNTIF($S$4:$S$10,P15)=1,VLOOKUP(P15,$S$4:$Y$10,2,FALSE),"")))</f>
        <v>Schmidbauer</v>
      </c>
      <c r="R15" s="115">
        <f t="shared" ref="R15:R31" si="18">+B15</f>
        <v>0.55902777777777779</v>
      </c>
      <c r="S15" s="105">
        <v>9</v>
      </c>
      <c r="T15" s="161" t="str">
        <f t="shared" ref="T15:T31" si="19">+IF(S15="","",IF(COUNTIF($C$4:$C$10,S15)=1,VLOOKUP(S15,$C$4:$I$10,2,FALSE),IF(COUNTIF($S$4:$S$10,S15)=1,VLOOKUP(S15,$S$4:$Y$10,2,FALSE),"")))</f>
        <v>Rzihauschek</v>
      </c>
      <c r="U15" s="104" t="s">
        <v>3</v>
      </c>
      <c r="V15" s="105">
        <v>14</v>
      </c>
      <c r="W15" s="161" t="str">
        <f t="shared" ref="W15:W31" si="20">+IF(V15="","",IF(COUNTIF($C$4:$C$10,V15)=1,VLOOKUP(V15,$C$4:$I$10,2,FALSE),IF(COUNTIF($S$4:$S$10,V15)=1,VLOOKUP(V15,$S$4:$Y$10,2,FALSE),"")))</f>
        <v>Fellinger</v>
      </c>
      <c r="X15" s="29">
        <v>5</v>
      </c>
      <c r="Y15" s="146" t="str">
        <f t="shared" ref="Y15:Y31" si="21">+IF(X15="","",IF(COUNTIF($C$4:$C$10,X15)=1,VLOOKUP(X15,$C$4:$I$10,2,FALSE),IF(COUNTIF($S$4:$S$10,X15)=1,VLOOKUP(X15,$S$4:$Y$10,2,FALSE),"")))</f>
        <v>Reimansteiner</v>
      </c>
      <c r="AB15" s="613" t="s">
        <v>13</v>
      </c>
      <c r="AC15" s="614"/>
      <c r="AD15" s="599" t="str">
        <f>+IF(AB16="","",MID(AB16,1,4))</f>
        <v>Schm</v>
      </c>
      <c r="AE15" s="592"/>
      <c r="AF15" s="593"/>
      <c r="AG15" s="592" t="str">
        <f>+IF(AB17="","",MID(AB17,1,4))</f>
        <v>Rzih</v>
      </c>
      <c r="AH15" s="592"/>
      <c r="AI15" s="593"/>
      <c r="AJ15" s="591" t="str">
        <f>+IF(AB18="","",MID(AB18,1,4))</f>
        <v>Pühr</v>
      </c>
      <c r="AK15" s="592"/>
      <c r="AL15" s="593"/>
      <c r="AM15" s="591" t="str">
        <f>+IF(AB19="","",MID(AB19,1,4))</f>
        <v>Habe</v>
      </c>
      <c r="AN15" s="592"/>
      <c r="AO15" s="593"/>
      <c r="AP15" s="591" t="str">
        <f>+IF(AB20="","",MID(AB20,1,4))</f>
        <v>Bich</v>
      </c>
      <c r="AQ15" s="592"/>
      <c r="AR15" s="593"/>
      <c r="AS15" s="591" t="str">
        <f>+IF(AB21="","",MID(AB21,1,4))</f>
        <v>Sepe</v>
      </c>
      <c r="AT15" s="592"/>
      <c r="AU15" s="593"/>
      <c r="AV15" s="591" t="str">
        <f>+IF(AB22="","",MID(AB22,1,4))</f>
        <v>Fell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Brandmair</v>
      </c>
      <c r="E16" s="70" t="s">
        <v>3</v>
      </c>
      <c r="F16" s="94">
        <v>4</v>
      </c>
      <c r="G16" s="150" t="str">
        <f t="shared" si="11"/>
        <v>Margaritis</v>
      </c>
      <c r="H16" s="29">
        <v>12</v>
      </c>
      <c r="I16" s="158" t="str">
        <f t="shared" si="12"/>
        <v>Bichler</v>
      </c>
      <c r="J16" s="115">
        <f t="shared" si="14"/>
        <v>0.57638888888888895</v>
      </c>
      <c r="K16" s="105">
        <v>7</v>
      </c>
      <c r="L16" s="161" t="str">
        <f t="shared" si="15"/>
        <v>Novak</v>
      </c>
      <c r="M16" s="104" t="s">
        <v>3</v>
      </c>
      <c r="N16" s="105">
        <v>3</v>
      </c>
      <c r="O16" s="161" t="str">
        <f t="shared" si="16"/>
        <v>Koller</v>
      </c>
      <c r="P16" s="29">
        <v>10</v>
      </c>
      <c r="Q16" s="163" t="str">
        <f t="shared" si="17"/>
        <v>Pühringer</v>
      </c>
      <c r="R16" s="115">
        <f t="shared" si="18"/>
        <v>0.57638888888888895</v>
      </c>
      <c r="S16" s="105">
        <v>1</v>
      </c>
      <c r="T16" s="161" t="str">
        <f t="shared" si="19"/>
        <v>Ganneshofer</v>
      </c>
      <c r="U16" s="104" t="s">
        <v>3</v>
      </c>
      <c r="V16" s="105">
        <v>2</v>
      </c>
      <c r="W16" s="161" t="str">
        <f t="shared" si="20"/>
        <v>Sarofem</v>
      </c>
      <c r="X16" s="29">
        <v>5</v>
      </c>
      <c r="Y16" s="146" t="str">
        <f t="shared" si="21"/>
        <v>Reimansteiner</v>
      </c>
      <c r="AA16" s="3" t="str">
        <f>+BD16</f>
        <v/>
      </c>
      <c r="AB16" s="7" t="str">
        <f>+CONCATENATE(T4," ",W4)</f>
        <v>Schmidbauer Lukas</v>
      </c>
      <c r="AC16" s="4" t="str">
        <f>+IF(Y4="","",Y4)</f>
        <v>OÖTTV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8</v>
      </c>
      <c r="D17" s="150" t="str">
        <f t="shared" si="13"/>
        <v>Schmidbauer</v>
      </c>
      <c r="E17" s="70" t="s">
        <v>3</v>
      </c>
      <c r="F17" s="94">
        <v>9</v>
      </c>
      <c r="G17" s="150" t="str">
        <f t="shared" si="11"/>
        <v>Rzihauschek</v>
      </c>
      <c r="H17" s="29">
        <v>12</v>
      </c>
      <c r="I17" s="158" t="str">
        <f t="shared" si="12"/>
        <v>Bichler</v>
      </c>
      <c r="J17" s="115">
        <f t="shared" si="14"/>
        <v>0.59375</v>
      </c>
      <c r="K17" s="105">
        <v>14</v>
      </c>
      <c r="L17" s="161" t="str">
        <f t="shared" si="15"/>
        <v>Fellinger</v>
      </c>
      <c r="M17" s="104" t="s">
        <v>3</v>
      </c>
      <c r="N17" s="105">
        <v>10</v>
      </c>
      <c r="O17" s="161" t="str">
        <f t="shared" si="16"/>
        <v>Pühringer</v>
      </c>
      <c r="P17" s="29">
        <v>3</v>
      </c>
      <c r="Q17" s="163" t="str">
        <f t="shared" si="17"/>
        <v>Koller</v>
      </c>
      <c r="R17" s="115">
        <f t="shared" si="18"/>
        <v>0.59375</v>
      </c>
      <c r="S17" s="105">
        <v>13</v>
      </c>
      <c r="T17" s="161" t="str">
        <f t="shared" si="19"/>
        <v>Seper</v>
      </c>
      <c r="U17" s="104" t="s">
        <v>3</v>
      </c>
      <c r="V17" s="105">
        <v>11</v>
      </c>
      <c r="W17" s="161" t="str">
        <f t="shared" si="20"/>
        <v>Haberl</v>
      </c>
      <c r="X17" s="29">
        <v>2</v>
      </c>
      <c r="Y17" s="146" t="str">
        <f t="shared" si="21"/>
        <v>Sarofem</v>
      </c>
      <c r="AA17" s="3" t="str">
        <f t="shared" ref="AA17:AA22" si="26">+BD17</f>
        <v/>
      </c>
      <c r="AB17" s="8" t="str">
        <f t="shared" ref="AB17:AB22" si="27">+CONCATENATE(T5," ",W5)</f>
        <v>Rzihauschek Julian</v>
      </c>
      <c r="AC17" s="5" t="str">
        <f t="shared" ref="AC17:AC22" si="28">+IF(Y5="","",Y5)</f>
        <v>NÖTTV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Margaritis</v>
      </c>
      <c r="E18" s="70" t="s">
        <v>3</v>
      </c>
      <c r="F18" s="94">
        <v>7</v>
      </c>
      <c r="G18" s="150" t="str">
        <f t="shared" si="11"/>
        <v>Novak</v>
      </c>
      <c r="H18" s="29">
        <v>9</v>
      </c>
      <c r="I18" s="158" t="str">
        <f t="shared" si="12"/>
        <v>Rzihauschek</v>
      </c>
      <c r="J18" s="115">
        <f t="shared" si="14"/>
        <v>0.61805555555555558</v>
      </c>
      <c r="K18" s="105">
        <v>3</v>
      </c>
      <c r="L18" s="161" t="str">
        <f t="shared" si="15"/>
        <v>Koller</v>
      </c>
      <c r="M18" s="104" t="s">
        <v>3</v>
      </c>
      <c r="N18" s="105">
        <v>1</v>
      </c>
      <c r="O18" s="161" t="str">
        <f t="shared" si="16"/>
        <v>Ganneshofer</v>
      </c>
      <c r="P18" s="29">
        <v>14</v>
      </c>
      <c r="Q18" s="163" t="str">
        <f t="shared" si="17"/>
        <v>Fellinger</v>
      </c>
      <c r="R18" s="115">
        <f t="shared" si="18"/>
        <v>0.61805555555555558</v>
      </c>
      <c r="S18" s="105">
        <v>5</v>
      </c>
      <c r="T18" s="161" t="str">
        <f t="shared" si="19"/>
        <v>Reimansteiner</v>
      </c>
      <c r="U18" s="104" t="s">
        <v>3</v>
      </c>
      <c r="V18" s="105">
        <v>6</v>
      </c>
      <c r="W18" s="161" t="str">
        <f t="shared" si="20"/>
        <v>Brandmair</v>
      </c>
      <c r="X18" s="29">
        <v>2</v>
      </c>
      <c r="Y18" s="146" t="str">
        <f t="shared" si="21"/>
        <v>Sarofem</v>
      </c>
      <c r="AA18" s="3" t="str">
        <f t="shared" si="26"/>
        <v/>
      </c>
      <c r="AB18" s="9" t="str">
        <f t="shared" si="27"/>
        <v>Pühringer David</v>
      </c>
      <c r="AC18" s="5" t="str">
        <f t="shared" si="28"/>
        <v>TTTV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12</v>
      </c>
      <c r="D19" s="150" t="str">
        <f t="shared" si="13"/>
        <v>Bichler</v>
      </c>
      <c r="E19" s="70" t="s">
        <v>3</v>
      </c>
      <c r="F19" s="94">
        <v>13</v>
      </c>
      <c r="G19" s="150" t="str">
        <f t="shared" si="11"/>
        <v>Seper</v>
      </c>
      <c r="H19" s="29">
        <v>9</v>
      </c>
      <c r="I19" s="158" t="str">
        <f t="shared" si="12"/>
        <v>Rzihauschek</v>
      </c>
      <c r="J19" s="115">
        <f t="shared" si="14"/>
        <v>0.63541666666666663</v>
      </c>
      <c r="K19" s="105">
        <v>11</v>
      </c>
      <c r="L19" s="161" t="str">
        <f t="shared" si="15"/>
        <v>Haberl</v>
      </c>
      <c r="M19" s="104" t="s">
        <v>3</v>
      </c>
      <c r="N19" s="105">
        <v>14</v>
      </c>
      <c r="O19" s="161" t="str">
        <f t="shared" si="16"/>
        <v>Fellinger</v>
      </c>
      <c r="P19" s="29">
        <v>1</v>
      </c>
      <c r="Q19" s="163" t="str">
        <f t="shared" si="17"/>
        <v>Ganneshofer</v>
      </c>
      <c r="R19" s="115">
        <f t="shared" si="18"/>
        <v>0.63541666666666663</v>
      </c>
      <c r="S19" s="105">
        <v>10</v>
      </c>
      <c r="T19" s="161" t="str">
        <f t="shared" si="19"/>
        <v>Pühringer</v>
      </c>
      <c r="U19" s="104" t="s">
        <v>3</v>
      </c>
      <c r="V19" s="105">
        <v>8</v>
      </c>
      <c r="W19" s="161" t="str">
        <f t="shared" si="20"/>
        <v>Schmidbauer</v>
      </c>
      <c r="X19" s="29">
        <v>6</v>
      </c>
      <c r="Y19" s="146" t="str">
        <f t="shared" si="21"/>
        <v>Brandmair</v>
      </c>
      <c r="AA19" s="3" t="str">
        <f t="shared" si="26"/>
        <v/>
      </c>
      <c r="AB19" s="9" t="str">
        <f t="shared" si="27"/>
        <v>Haberl Sebastian</v>
      </c>
      <c r="AC19" s="5" t="str">
        <f t="shared" si="28"/>
        <v>STTTV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Novak</v>
      </c>
      <c r="E20" s="70" t="s">
        <v>3</v>
      </c>
      <c r="F20" s="94">
        <v>5</v>
      </c>
      <c r="G20" s="150" t="str">
        <f t="shared" si="11"/>
        <v>Reimansteiner</v>
      </c>
      <c r="H20" s="29">
        <v>13</v>
      </c>
      <c r="I20" s="158" t="str">
        <f t="shared" si="12"/>
        <v>Seper</v>
      </c>
      <c r="J20" s="115">
        <f t="shared" si="14"/>
        <v>0.65277777777777779</v>
      </c>
      <c r="K20" s="105">
        <v>1</v>
      </c>
      <c r="L20" s="161" t="str">
        <f t="shared" si="15"/>
        <v>Ganneshofer</v>
      </c>
      <c r="M20" s="104" t="s">
        <v>3</v>
      </c>
      <c r="N20" s="105">
        <v>4</v>
      </c>
      <c r="O20" s="161" t="str">
        <f t="shared" si="16"/>
        <v>Margaritis</v>
      </c>
      <c r="P20" s="29">
        <v>11</v>
      </c>
      <c r="Q20" s="163" t="str">
        <f t="shared" si="17"/>
        <v>Haberl</v>
      </c>
      <c r="R20" s="115">
        <f t="shared" si="18"/>
        <v>0.65277777777777779</v>
      </c>
      <c r="S20" s="105">
        <v>2</v>
      </c>
      <c r="T20" s="161" t="str">
        <f t="shared" si="19"/>
        <v>Sarofem</v>
      </c>
      <c r="U20" s="104" t="s">
        <v>3</v>
      </c>
      <c r="V20" s="105">
        <v>3</v>
      </c>
      <c r="W20" s="161" t="str">
        <f t="shared" si="20"/>
        <v>Koller</v>
      </c>
      <c r="X20" s="29">
        <v>6</v>
      </c>
      <c r="Y20" s="146" t="str">
        <f t="shared" si="21"/>
        <v>Brandmair</v>
      </c>
      <c r="AA20" s="3" t="str">
        <f t="shared" si="26"/>
        <v/>
      </c>
      <c r="AB20" s="9" t="str">
        <f t="shared" si="27"/>
        <v>Bichler Florian</v>
      </c>
      <c r="AC20" s="5" t="str">
        <f t="shared" si="28"/>
        <v>STTV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9</v>
      </c>
      <c r="D21" s="150" t="str">
        <f t="shared" si="13"/>
        <v>Rzihauschek</v>
      </c>
      <c r="E21" s="70" t="s">
        <v>3</v>
      </c>
      <c r="F21" s="94">
        <v>10</v>
      </c>
      <c r="G21" s="150" t="str">
        <f t="shared" si="11"/>
        <v>Pühringer</v>
      </c>
      <c r="H21" s="29">
        <v>13</v>
      </c>
      <c r="I21" s="158" t="str">
        <f t="shared" si="12"/>
        <v>Seper</v>
      </c>
      <c r="J21" s="115">
        <f t="shared" si="14"/>
        <v>0.67013888888888884</v>
      </c>
      <c r="K21" s="105">
        <v>8</v>
      </c>
      <c r="L21" s="161" t="str">
        <f t="shared" si="15"/>
        <v>Schmidbauer</v>
      </c>
      <c r="M21" s="104" t="s">
        <v>3</v>
      </c>
      <c r="N21" s="105">
        <v>11</v>
      </c>
      <c r="O21" s="161" t="str">
        <f t="shared" si="16"/>
        <v>Haberl</v>
      </c>
      <c r="P21" s="29">
        <v>4</v>
      </c>
      <c r="Q21" s="163" t="str">
        <f t="shared" si="17"/>
        <v>Margaritis</v>
      </c>
      <c r="R21" s="115">
        <f t="shared" si="18"/>
        <v>0.67013888888888884</v>
      </c>
      <c r="S21" s="105">
        <v>14</v>
      </c>
      <c r="T21" s="161" t="str">
        <f t="shared" si="19"/>
        <v>Fellinger</v>
      </c>
      <c r="U21" s="104" t="s">
        <v>3</v>
      </c>
      <c r="V21" s="105">
        <v>12</v>
      </c>
      <c r="W21" s="161" t="str">
        <f t="shared" si="20"/>
        <v>Bichler</v>
      </c>
      <c r="X21" s="29">
        <v>3</v>
      </c>
      <c r="Y21" s="146" t="str">
        <f t="shared" si="21"/>
        <v>Koller</v>
      </c>
      <c r="AA21" s="3" t="str">
        <f t="shared" si="26"/>
        <v/>
      </c>
      <c r="AB21" s="9" t="str">
        <f t="shared" si="27"/>
        <v>Seper Erik</v>
      </c>
      <c r="AC21" s="5" t="str">
        <f t="shared" si="28"/>
        <v>WTTV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Reimansteiner</v>
      </c>
      <c r="E22" s="70" t="s">
        <v>3</v>
      </c>
      <c r="F22" s="94">
        <v>1</v>
      </c>
      <c r="G22" s="150" t="str">
        <f t="shared" si="11"/>
        <v>Ganneshofer</v>
      </c>
      <c r="H22" s="29">
        <v>10</v>
      </c>
      <c r="I22" s="158" t="str">
        <f t="shared" si="12"/>
        <v>Pühringer</v>
      </c>
      <c r="J22" s="115">
        <f t="shared" si="14"/>
        <v>0.69444444444444453</v>
      </c>
      <c r="K22" s="105">
        <v>4</v>
      </c>
      <c r="L22" s="161" t="str">
        <f t="shared" si="15"/>
        <v>Margaritis</v>
      </c>
      <c r="M22" s="104" t="s">
        <v>3</v>
      </c>
      <c r="N22" s="105">
        <v>2</v>
      </c>
      <c r="O22" s="161" t="str">
        <f t="shared" si="16"/>
        <v>Sarofem</v>
      </c>
      <c r="P22" s="29">
        <v>8</v>
      </c>
      <c r="Q22" s="163" t="str">
        <f t="shared" si="17"/>
        <v>Schmidbauer</v>
      </c>
      <c r="R22" s="115">
        <f t="shared" si="18"/>
        <v>0.69444444444444453</v>
      </c>
      <c r="S22" s="105">
        <v>6</v>
      </c>
      <c r="T22" s="161" t="str">
        <f t="shared" si="19"/>
        <v>Brandmair</v>
      </c>
      <c r="U22" s="104" t="s">
        <v>3</v>
      </c>
      <c r="V22" s="105">
        <v>7</v>
      </c>
      <c r="W22" s="161" t="str">
        <f t="shared" si="20"/>
        <v>Novak</v>
      </c>
      <c r="X22" s="29">
        <v>3</v>
      </c>
      <c r="Y22" s="146" t="str">
        <f t="shared" si="21"/>
        <v>Koller</v>
      </c>
      <c r="AA22" s="3" t="str">
        <f t="shared" si="26"/>
        <v/>
      </c>
      <c r="AB22" s="10" t="str">
        <f t="shared" si="27"/>
        <v>Fellinger Julian</v>
      </c>
      <c r="AC22" s="6" t="str">
        <f t="shared" si="28"/>
        <v>NÖTTV</v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13</v>
      </c>
      <c r="D23" s="150" t="str">
        <f t="shared" si="13"/>
        <v>Seper</v>
      </c>
      <c r="E23" s="70" t="s">
        <v>3</v>
      </c>
      <c r="F23" s="94">
        <v>14</v>
      </c>
      <c r="G23" s="150" t="str">
        <f t="shared" si="11"/>
        <v>Fellinger</v>
      </c>
      <c r="H23" s="29">
        <v>10</v>
      </c>
      <c r="I23" s="158" t="str">
        <f t="shared" si="12"/>
        <v>Pühringer</v>
      </c>
      <c r="J23" s="115">
        <f t="shared" si="14"/>
        <v>0.71180555555555547</v>
      </c>
      <c r="K23" s="105">
        <v>12</v>
      </c>
      <c r="L23" s="161" t="str">
        <f t="shared" si="15"/>
        <v>Bichler</v>
      </c>
      <c r="M23" s="104" t="s">
        <v>3</v>
      </c>
      <c r="N23" s="105">
        <v>8</v>
      </c>
      <c r="O23" s="161" t="str">
        <f t="shared" si="16"/>
        <v>Schmidbauer</v>
      </c>
      <c r="P23" s="29">
        <v>2</v>
      </c>
      <c r="Q23" s="163" t="str">
        <f t="shared" si="17"/>
        <v>Sarofem</v>
      </c>
      <c r="R23" s="115">
        <f t="shared" si="18"/>
        <v>0.71180555555555547</v>
      </c>
      <c r="S23" s="105">
        <v>11</v>
      </c>
      <c r="T23" s="161" t="str">
        <f t="shared" si="19"/>
        <v>Haberl</v>
      </c>
      <c r="U23" s="104" t="s">
        <v>3</v>
      </c>
      <c r="V23" s="105">
        <v>9</v>
      </c>
      <c r="W23" s="161" t="str">
        <f t="shared" si="20"/>
        <v>Rzihauschek</v>
      </c>
      <c r="X23" s="29">
        <v>7</v>
      </c>
      <c r="Y23" s="146" t="str">
        <f t="shared" si="21"/>
        <v>Novak</v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Ganneshofer</v>
      </c>
      <c r="E24" s="70" t="s">
        <v>3</v>
      </c>
      <c r="F24" s="94">
        <v>6</v>
      </c>
      <c r="G24" s="150" t="str">
        <f t="shared" si="11"/>
        <v>Brandmair</v>
      </c>
      <c r="H24" s="29">
        <v>14</v>
      </c>
      <c r="I24" s="158" t="str">
        <f t="shared" si="12"/>
        <v>Fellinger</v>
      </c>
      <c r="J24" s="115">
        <f t="shared" si="14"/>
        <v>0.72916666666666663</v>
      </c>
      <c r="K24" s="105">
        <v>2</v>
      </c>
      <c r="L24" s="161" t="str">
        <f t="shared" si="15"/>
        <v>Sarofem</v>
      </c>
      <c r="M24" s="104" t="s">
        <v>3</v>
      </c>
      <c r="N24" s="105">
        <v>5</v>
      </c>
      <c r="O24" s="161" t="str">
        <f t="shared" si="16"/>
        <v>Reimansteiner</v>
      </c>
      <c r="P24" s="29">
        <v>12</v>
      </c>
      <c r="Q24" s="163" t="str">
        <f t="shared" si="17"/>
        <v>Bichler</v>
      </c>
      <c r="R24" s="115">
        <f t="shared" si="18"/>
        <v>0.72916666666666663</v>
      </c>
      <c r="S24" s="105">
        <v>3</v>
      </c>
      <c r="T24" s="161" t="str">
        <f t="shared" si="19"/>
        <v>Koller</v>
      </c>
      <c r="U24" s="104" t="s">
        <v>3</v>
      </c>
      <c r="V24" s="105">
        <v>4</v>
      </c>
      <c r="W24" s="161" t="str">
        <f t="shared" si="20"/>
        <v>Margaritis</v>
      </c>
      <c r="X24" s="29">
        <v>7</v>
      </c>
      <c r="Y24" s="146" t="str">
        <f t="shared" si="21"/>
        <v>Novak</v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0.74652777777777779</v>
      </c>
      <c r="C25" s="94">
        <v>10</v>
      </c>
      <c r="D25" s="150" t="str">
        <f t="shared" si="13"/>
        <v>Pühringer</v>
      </c>
      <c r="E25" s="70" t="s">
        <v>3</v>
      </c>
      <c r="F25" s="94">
        <v>11</v>
      </c>
      <c r="G25" s="150" t="str">
        <f t="shared" si="11"/>
        <v>Haberl</v>
      </c>
      <c r="H25" s="29">
        <v>14</v>
      </c>
      <c r="I25" s="158" t="str">
        <f t="shared" si="12"/>
        <v>Fellinger</v>
      </c>
      <c r="J25" s="115">
        <f t="shared" si="14"/>
        <v>0.74652777777777779</v>
      </c>
      <c r="K25" s="105">
        <v>8</v>
      </c>
      <c r="L25" s="161" t="str">
        <f t="shared" si="15"/>
        <v>Schmidbauer</v>
      </c>
      <c r="M25" s="104" t="s">
        <v>3</v>
      </c>
      <c r="N25" s="105">
        <v>13</v>
      </c>
      <c r="O25" s="161" t="str">
        <f t="shared" si="16"/>
        <v>Seper</v>
      </c>
      <c r="P25" s="29">
        <v>5</v>
      </c>
      <c r="Q25" s="163" t="str">
        <f t="shared" si="17"/>
        <v>Reimansteiner</v>
      </c>
      <c r="R25" s="115">
        <f t="shared" si="18"/>
        <v>0.74652777777777779</v>
      </c>
      <c r="S25" s="105">
        <v>9</v>
      </c>
      <c r="T25" s="161" t="str">
        <f t="shared" si="19"/>
        <v>Rzihauschek</v>
      </c>
      <c r="U25" s="104" t="s">
        <v>3</v>
      </c>
      <c r="V25" s="105">
        <v>12</v>
      </c>
      <c r="W25" s="161" t="str">
        <f t="shared" si="20"/>
        <v>Bichler</v>
      </c>
      <c r="X25" s="29">
        <v>4</v>
      </c>
      <c r="Y25" s="146" t="str">
        <f t="shared" si="21"/>
        <v>Margaritis</v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0.77083333333333337</v>
      </c>
      <c r="C26" s="94">
        <v>6</v>
      </c>
      <c r="D26" s="150" t="str">
        <f t="shared" si="13"/>
        <v>Brandmair</v>
      </c>
      <c r="E26" s="70" t="s">
        <v>3</v>
      </c>
      <c r="F26" s="94">
        <v>2</v>
      </c>
      <c r="G26" s="150" t="str">
        <f t="shared" si="11"/>
        <v>Sarofem</v>
      </c>
      <c r="H26" s="29">
        <v>11</v>
      </c>
      <c r="I26" s="158" t="str">
        <f t="shared" si="12"/>
        <v>Haberl</v>
      </c>
      <c r="J26" s="115">
        <f t="shared" si="14"/>
        <v>0.77083333333333337</v>
      </c>
      <c r="K26" s="105">
        <v>5</v>
      </c>
      <c r="L26" s="161" t="str">
        <f t="shared" si="15"/>
        <v>Reimansteiner</v>
      </c>
      <c r="M26" s="104" t="s">
        <v>3</v>
      </c>
      <c r="N26" s="105">
        <v>3</v>
      </c>
      <c r="O26" s="161" t="str">
        <f t="shared" si="16"/>
        <v>Koller</v>
      </c>
      <c r="P26" s="29">
        <v>13</v>
      </c>
      <c r="Q26" s="163" t="str">
        <f t="shared" si="17"/>
        <v>Seper</v>
      </c>
      <c r="R26" s="115">
        <f t="shared" si="18"/>
        <v>0.77083333333333337</v>
      </c>
      <c r="S26" s="105">
        <v>7</v>
      </c>
      <c r="T26" s="161" t="str">
        <f t="shared" si="19"/>
        <v>Novak</v>
      </c>
      <c r="U26" s="104" t="s">
        <v>3</v>
      </c>
      <c r="V26" s="105">
        <v>1</v>
      </c>
      <c r="W26" s="161" t="str">
        <f t="shared" si="20"/>
        <v>Ganneshofer</v>
      </c>
      <c r="X26" s="29">
        <v>4</v>
      </c>
      <c r="Y26" s="146" t="str">
        <f t="shared" si="21"/>
        <v>Margaritis</v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>
        <v>0.78819444444444453</v>
      </c>
      <c r="C27" s="94">
        <v>12</v>
      </c>
      <c r="D27" s="150" t="str">
        <f t="shared" si="13"/>
        <v>Bichler</v>
      </c>
      <c r="E27" s="70" t="s">
        <v>3</v>
      </c>
      <c r="F27" s="94">
        <v>10</v>
      </c>
      <c r="G27" s="150" t="str">
        <f t="shared" si="11"/>
        <v>Pühringer</v>
      </c>
      <c r="H27" s="29">
        <v>11</v>
      </c>
      <c r="I27" s="158" t="str">
        <f t="shared" si="12"/>
        <v>Haberl</v>
      </c>
      <c r="J27" s="115">
        <f t="shared" si="14"/>
        <v>0.78819444444444453</v>
      </c>
      <c r="K27" s="105">
        <v>13</v>
      </c>
      <c r="L27" s="161" t="str">
        <f t="shared" si="15"/>
        <v>Seper</v>
      </c>
      <c r="M27" s="104" t="s">
        <v>3</v>
      </c>
      <c r="N27" s="105">
        <v>9</v>
      </c>
      <c r="O27" s="161" t="str">
        <f t="shared" si="16"/>
        <v>Rzihauschek</v>
      </c>
      <c r="P27" s="29">
        <v>7</v>
      </c>
      <c r="Q27" s="163" t="str">
        <f t="shared" si="17"/>
        <v>Novak</v>
      </c>
      <c r="R27" s="115">
        <f t="shared" si="18"/>
        <v>0.78819444444444453</v>
      </c>
      <c r="S27" s="105">
        <v>14</v>
      </c>
      <c r="T27" s="161" t="str">
        <f t="shared" si="19"/>
        <v>Fellinger</v>
      </c>
      <c r="U27" s="104" t="s">
        <v>3</v>
      </c>
      <c r="V27" s="105">
        <v>8</v>
      </c>
      <c r="W27" s="161" t="str">
        <f t="shared" si="20"/>
        <v>Schmidbauer</v>
      </c>
      <c r="X27" s="29">
        <v>1</v>
      </c>
      <c r="Y27" s="146" t="str">
        <f t="shared" si="21"/>
        <v>Ganneshofer</v>
      </c>
      <c r="AB27" s="621" t="s">
        <v>28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>
        <v>0.80555555555555547</v>
      </c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14"/>
        <v>0.80555555555555547</v>
      </c>
      <c r="K28" s="94"/>
      <c r="L28" s="150" t="str">
        <f t="shared" si="15"/>
        <v/>
      </c>
      <c r="M28" s="70" t="s">
        <v>3</v>
      </c>
      <c r="N28" s="94"/>
      <c r="O28" s="150" t="str">
        <f t="shared" si="16"/>
        <v/>
      </c>
      <c r="P28" s="106"/>
      <c r="Q28" s="156" t="str">
        <f t="shared" si="17"/>
        <v/>
      </c>
      <c r="R28" s="115">
        <f t="shared" si="18"/>
        <v>0.80555555555555547</v>
      </c>
      <c r="S28" s="94"/>
      <c r="T28" s="150" t="str">
        <f t="shared" si="19"/>
        <v/>
      </c>
      <c r="U28" s="70" t="s">
        <v>3</v>
      </c>
      <c r="V28" s="94"/>
      <c r="W28" s="150" t="str">
        <f t="shared" si="20"/>
        <v/>
      </c>
      <c r="X28" s="106"/>
      <c r="Y28" s="146" t="str">
        <f t="shared" si="21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14"/>
        <v>0</v>
      </c>
      <c r="K29" s="94"/>
      <c r="L29" s="150" t="str">
        <f t="shared" si="15"/>
        <v/>
      </c>
      <c r="M29" s="70" t="s">
        <v>3</v>
      </c>
      <c r="N29" s="94"/>
      <c r="O29" s="150" t="str">
        <f t="shared" si="16"/>
        <v/>
      </c>
      <c r="P29" s="106"/>
      <c r="Q29" s="156" t="str">
        <f t="shared" si="17"/>
        <v/>
      </c>
      <c r="R29" s="115">
        <f t="shared" si="18"/>
        <v>0</v>
      </c>
      <c r="S29" s="94"/>
      <c r="T29" s="150" t="str">
        <f t="shared" si="19"/>
        <v/>
      </c>
      <c r="U29" s="70" t="s">
        <v>3</v>
      </c>
      <c r="V29" s="94"/>
      <c r="W29" s="150" t="str">
        <f t="shared" si="20"/>
        <v/>
      </c>
      <c r="X29" s="106"/>
      <c r="Y29" s="146" t="str">
        <f t="shared" si="21"/>
        <v/>
      </c>
      <c r="AB29" s="622" t="str">
        <f>+AB27</f>
        <v>Platz 9-14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591" t="str">
        <f>+IF(AB35="","",MID(AB35,1,4))</f>
        <v>7. V</v>
      </c>
      <c r="AT29" s="592"/>
      <c r="AU29" s="593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14"/>
        <v>0</v>
      </c>
      <c r="K30" s="94"/>
      <c r="L30" s="150" t="str">
        <f t="shared" si="15"/>
        <v/>
      </c>
      <c r="M30" s="70" t="s">
        <v>3</v>
      </c>
      <c r="N30" s="94"/>
      <c r="O30" s="150" t="str">
        <f t="shared" si="16"/>
        <v/>
      </c>
      <c r="P30" s="106"/>
      <c r="Q30" s="156" t="str">
        <f t="shared" si="17"/>
        <v/>
      </c>
      <c r="R30" s="115">
        <f t="shared" si="18"/>
        <v>0</v>
      </c>
      <c r="S30" s="94"/>
      <c r="T30" s="150" t="str">
        <f t="shared" si="19"/>
        <v/>
      </c>
      <c r="U30" s="70" t="s">
        <v>3</v>
      </c>
      <c r="V30" s="94"/>
      <c r="W30" s="150" t="str">
        <f t="shared" si="20"/>
        <v/>
      </c>
      <c r="X30" s="106"/>
      <c r="Y30" s="146" t="str">
        <f t="shared" si="21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107"/>
      <c r="I31" s="155" t="str">
        <f t="shared" si="12"/>
        <v/>
      </c>
      <c r="J31" s="116">
        <f t="shared" si="14"/>
        <v>0</v>
      </c>
      <c r="K31" s="95"/>
      <c r="L31" s="151" t="str">
        <f t="shared" si="15"/>
        <v/>
      </c>
      <c r="M31" s="71" t="s">
        <v>3</v>
      </c>
      <c r="N31" s="95"/>
      <c r="O31" s="151" t="str">
        <f t="shared" si="16"/>
        <v/>
      </c>
      <c r="P31" s="107"/>
      <c r="Q31" s="159" t="str">
        <f t="shared" si="17"/>
        <v/>
      </c>
      <c r="R31" s="116">
        <f t="shared" si="18"/>
        <v>0</v>
      </c>
      <c r="S31" s="95"/>
      <c r="T31" s="151" t="str">
        <f t="shared" si="19"/>
        <v/>
      </c>
      <c r="U31" s="71" t="s">
        <v>3</v>
      </c>
      <c r="V31" s="95"/>
      <c r="W31" s="151" t="str">
        <f t="shared" si="20"/>
        <v/>
      </c>
      <c r="X31" s="107"/>
      <c r="Y31" s="148" t="str">
        <f t="shared" si="21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s="124" customFormat="1" ht="21.2" customHeight="1" x14ac:dyDescent="0.25">
      <c r="A32" s="629" t="s">
        <v>8</v>
      </c>
      <c r="B32" s="120">
        <v>0.375</v>
      </c>
      <c r="C32" s="121"/>
      <c r="D32" s="169" t="str">
        <f>+IF(C32="",$BI$11,IF(COUNTIF($C$4:$C$11,C32)=1,VLOOKUP(C32,$C$4:$I$11,2,FALSE),IF(COUNTIF($S$4:$S$11,C32)=1,VLOOKUP(C32,$S$4:$Y$11,2,FALSE),"")))</f>
        <v>3. Vorrunde A</v>
      </c>
      <c r="E32" s="122" t="s">
        <v>3</v>
      </c>
      <c r="F32" s="122"/>
      <c r="G32" s="169" t="str">
        <f>+IF(F32="",$BI$13,IF(COUNTIF($C$4:$C$11,F32)=1,VLOOKUP(F32,$C$4:$I$11,2,FALSE),IF(COUNTIF($S$4:$S$11,F32)=1,VLOOKUP(F32,$S$4:$Y$11,2,FALSE),"")))</f>
        <v>2. Vorrunde B</v>
      </c>
      <c r="H32" s="122"/>
      <c r="I32" s="169" t="str">
        <f>+IF(H32="",$BI$9,IF(COUNTIF($C$4:$C$10,H32)=1,VLOOKUP(H32,$C$4:$I$10,2,FALSE),IF(COUNTIF($S$4:$S$10,H32)=1,VLOOKUP(H32,$S$4:$Y$10,2,FALSE),"")))</f>
        <v>4. Vorrunde B</v>
      </c>
      <c r="J32" s="123">
        <f t="shared" si="14"/>
        <v>0.375</v>
      </c>
      <c r="K32" s="122"/>
      <c r="L32" s="169" t="str">
        <f>+IF(K32="",$BI$15,IF(COUNTIF($C$4:$C$11,K32)=1,VLOOKUP(K32,$C$4:$I$11,2,FALSE),IF(COUNTIF($S$4:$S$11,K32)=1,VLOOKUP(K32,$S$4:$Y$11,2,FALSE),"")))</f>
        <v>2. Vorrunde A</v>
      </c>
      <c r="M32" s="122" t="s">
        <v>3</v>
      </c>
      <c r="N32" s="122"/>
      <c r="O32" s="169" t="str">
        <f>+IF(N32="",$BI$17,IF(COUNTIF($C$4:$C$11,N32)=1,VLOOKUP(N32,$C$4:$I$11,2,FALSE),IF(COUNTIF($S$4:$S$11,N32)=1,VLOOKUP(N32,$S$4:$Y$11,2,FALSE),"")))</f>
        <v>3. Vorrunde B</v>
      </c>
      <c r="P32" s="122"/>
      <c r="Q32" s="173" t="str">
        <f>+IF(P32="",$BI$19,IF(COUNTIF($C$4:$C$10,P32)=1,VLOOKUP(P32,$C$4:$I$10,2,FALSE),IF(COUNTIF($S$4:$S$10,P32)=1,VLOOKUP(P32,$S$4:$Y$10,2,FALSE),"")))</f>
        <v>4. Vorrunde A</v>
      </c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7.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6. Vorrunde B</v>
      </c>
      <c r="X32" s="122"/>
      <c r="Y32" s="177" t="str">
        <f>+IF(X32="",$AB$35,IF(COUNTIF($C$4:$C$10,X32)=1,VLOOKUP(X32,$C$4:$I$10,2,FALSE),IF(COUNTIF($S$4:$S$10,X32)=1,VLOOKUP(X32,$S$4:$Y$10,2,FALSE),"")))</f>
        <v>7. Vorrunde B</v>
      </c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125"/>
      <c r="AW32" s="126" t="s">
        <v>15</v>
      </c>
      <c r="AX32" s="127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s="124" customFormat="1" ht="21.2" customHeight="1" x14ac:dyDescent="0.25">
      <c r="A33" s="630"/>
      <c r="B33" s="128">
        <v>0.3923611111111111</v>
      </c>
      <c r="C33" s="106"/>
      <c r="D33" s="170" t="str">
        <f>+IF(K31="",$BI$7,IF(COUNTIF($C$4:$C$10,K31)=1,VLOOKUP(K31,$C$4:$I$10,2,FALSE),IF(COUNTIF($S$4:$S$10,K31)=1,VLOOKUP(K31,$S$4:$Y$10,2,FALSE),"")))</f>
        <v>1. Vorrunde A</v>
      </c>
      <c r="E33" s="106" t="s">
        <v>3</v>
      </c>
      <c r="F33" s="106"/>
      <c r="G33" s="170" t="str">
        <f>+IF(F33="",$BI$9,IF(COUNTIF($C$4:$C$10,F33)=1,VLOOKUP(F33,$C$4:$I$10,2,FALSE),IF(COUNTIF($S$4:$S$10,F33)=1,VLOOKUP(F33,$S$4:$Y$10,2,FALSE),"")))</f>
        <v>4. Vorrunde B</v>
      </c>
      <c r="H33" s="106"/>
      <c r="I33" s="170" t="str">
        <f>+IF(H33="",$BI$11,IF(COUNTIF($C$4:$C$10,H33)=1,VLOOKUP(H33,$C$4:$I$10,2,FALSE),IF(COUNTIF($S$4:$S$10,H33)=1,VLOOKUP(H33,$S$4:$Y$10,2,FALSE),"")))</f>
        <v>3. Vorrunde A</v>
      </c>
      <c r="J33" s="129">
        <f t="shared" si="14"/>
        <v>0.3923611111111111</v>
      </c>
      <c r="K33" s="106"/>
      <c r="L33" s="170" t="str">
        <f>+IF(C31="",$BI$19,IF(COUNTIF($C$4:$C$10,C31)=1,VLOOKUP(C31,$C$4:$I$10,2,FALSE),IF(COUNTIF($S$4:$S$10,C31)=1,VLOOKUP(C31,$S$4:$Y$10,2,FALSE),"")))</f>
        <v>4. Vorrunde A</v>
      </c>
      <c r="M33" s="106" t="s">
        <v>3</v>
      </c>
      <c r="N33" s="106"/>
      <c r="O33" s="170" t="str">
        <f>+IF(N33="",$BI$21,IF(COUNTIF($C$4:$C$10,N33)=1,VLOOKUP(N33,$C$4:$I$10,2,FALSE),IF(COUNTIF($S$4:$S$10,N33)=1,VLOOKUP(N33,$S$4:$Y$10,2,FALSE),"")))</f>
        <v>1. Vorrunde B</v>
      </c>
      <c r="P33" s="106"/>
      <c r="Q33" s="174" t="str">
        <f>+IF(P33="",$BI$17,IF(COUNTIF($C$4:$C$10,P33)=1,VLOOKUP(P33,$C$4:$I$10,2,FALSE),IF(COUNTIF($S$4:$S$10,P33)=1,VLOOKUP(P33,$S$4:$Y$10,2,FALSE),"")))</f>
        <v>3. Vorrunde B</v>
      </c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6.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5. Vorrunde B</v>
      </c>
      <c r="X33" s="106"/>
      <c r="Y33" s="178" t="str">
        <f>+IF(X33="",$AB$32,IF(COUNTIF($C$4:$C$10,X33)=1,VLOOKUP(X33,$C$4:$I$10,2,FALSE),IF(COUNTIF($S$4:$S$10,X33)=1,VLOOKUP(X33,$S$4:$Y$10,2,FALSE),"")))</f>
        <v>7. Vorrunde A</v>
      </c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125"/>
      <c r="AW33" s="126" t="s">
        <v>15</v>
      </c>
      <c r="AX33" s="127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s="124" customFormat="1" ht="21.2" customHeight="1" x14ac:dyDescent="0.25">
      <c r="A34" s="630"/>
      <c r="B34" s="128">
        <v>0.41666666666666669</v>
      </c>
      <c r="C34" s="106"/>
      <c r="D34" s="171" t="str">
        <f>+IF(C34="","Halbfinale 5-8",IF(COUNTIF($C$4:$C$10,C34)=1,VLOOKUP(C34,$C$4:$I$10,2,FALSE),IF(COUNTIF($S$4:$S$10,C34)=1,VLOOKUP(C34,$S$4:$Y$10,2,FALSE),"")))</f>
        <v>Halbfinale 5-8</v>
      </c>
      <c r="E34" s="106" t="s">
        <v>3</v>
      </c>
      <c r="F34" s="106"/>
      <c r="G34" s="171" t="str">
        <f>+IF(F34="","",IF(COUNTIF($C$4:$C$11,F34)=1,VLOOKUP(F34,$C$4:$I$11,2,FALSE),IF(COUNTIF($S$4:$S$11,F34)=1,VLOOKUP(F34,$S$4:$Y$11,2,FALSE),"")))</f>
        <v/>
      </c>
      <c r="H34" s="106"/>
      <c r="I34" s="171" t="str">
        <f>+IF(H34="","",IF(COUNTIF($C$4:$C$10,H34)=1,VLOOKUP(H34,$C$4:$I$10,2,FALSE),IF(COUNTIF($S$4:$S$10,H34)=1,VLOOKUP(H34,$S$4:$Y$10,2,FALSE),"")))</f>
        <v/>
      </c>
      <c r="J34" s="129">
        <f t="shared" si="14"/>
        <v>0.41666666666666669</v>
      </c>
      <c r="K34" s="106"/>
      <c r="L34" s="171" t="str">
        <f>+IF(K34="","Halbfinale 5-8",IF(COUNTIF($C$4:$C$10,K34)=1,VLOOKUP(K34,$C$4:$I$10,2,FALSE),IF(COUNTIF($S$4:$S$10,K34)=1,VLOOKUP(K34,$S$4:$Y$10,2,FALSE),"")))</f>
        <v>Halbfinale 5-8</v>
      </c>
      <c r="M34" s="106" t="s">
        <v>3</v>
      </c>
      <c r="N34" s="106"/>
      <c r="O34" s="171" t="str">
        <f>+IF(N34="","",IF(COUNTIF($C$4:$C$11,N34)=1,VLOOKUP(N34,$C$4:$I$11,2,FALSE),IF(COUNTIF($S$4:$S$11,N34)=1,VLOOKUP(N34,$S$4:$Y$11,2,FALSE),"")))</f>
        <v/>
      </c>
      <c r="P34" s="106"/>
      <c r="Q34" s="175" t="str">
        <f>+IF(P34="","",IF(COUNTIF($C$4:$C$10,P34)=1,VLOOKUP(P34,$C$4:$I$10,2,FALSE),IF(COUNTIF($S$4:$S$10,P34)=1,VLOOKUP(P34,$S$4:$Y$10,2,FALSE),"")))</f>
        <v/>
      </c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5.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7. Vorrunde B</v>
      </c>
      <c r="X34" s="106"/>
      <c r="Y34" s="178" t="str">
        <f>+IF(X34="",$AB$31,IF(COUNTIF($C$4:$C$10,X34)=1,VLOOKUP(X34,$C$4:$I$10,2,FALSE),IF(COUNTIF($S$4:$S$10,X34)=1,VLOOKUP(X34,$S$4:$Y$10,2,FALSE),"")))</f>
        <v>6. Vorrunde A</v>
      </c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125"/>
      <c r="AW34" s="126" t="s">
        <v>15</v>
      </c>
      <c r="AX34" s="127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s="124" customFormat="1" ht="21.2" customHeight="1" x14ac:dyDescent="0.25">
      <c r="A35" s="630"/>
      <c r="B35" s="128">
        <v>0.43402777777777773</v>
      </c>
      <c r="C35" s="106"/>
      <c r="D35" s="171" t="str">
        <f>+IF(C35="","Halbfinale 1-4",IF(COUNTIF($C$4:$C$11,C35)=1,VLOOKUP(C35,$C$4:$I$11,2,FALSE),IF(COUNTIF($S$4:$S$11,C35)=1,VLOOKUP(C35,$S$4:$Y$11,2,FALSE),"")))</f>
        <v>Halbfinale 1-4</v>
      </c>
      <c r="E35" s="106" t="s">
        <v>3</v>
      </c>
      <c r="F35" s="106"/>
      <c r="G35" s="171" t="str">
        <f>+IF(F35="","",IF(COUNTIF($C$4:$C$10,F35)=1,VLOOKUP(F35,$C$4:$I$10,2,FALSE),IF(COUNTIF($S$4:$S$10,F35)=1,VLOOKUP(F35,$S$4:$Y$10,2,FALSE),"")))</f>
        <v/>
      </c>
      <c r="H35" s="106"/>
      <c r="I35" s="171" t="str">
        <f>+IF(H35="","",IF(COUNTIF($C$4:$C$10,H35)=1,VLOOKUP(H35,$C$4:$I$10,2,FALSE),IF(COUNTIF($S$4:$S$10,H35)=1,VLOOKUP(H35,$S$4:$Y$10,2,FALSE),"")))</f>
        <v/>
      </c>
      <c r="J35" s="129">
        <f t="shared" si="14"/>
        <v>0.43402777777777773</v>
      </c>
      <c r="K35" s="106"/>
      <c r="L35" s="171" t="str">
        <f>+IF(K35="","Halbfinale 1-4",IF(COUNTIF($C$4:$C$11,K35)=1,VLOOKUP(K35,$C$4:$I$11,2,FALSE),IF(COUNTIF($S$4:$S$11,K35)=1,VLOOKUP(K35,$S$4:$Y$11,2,FALSE),"")))</f>
        <v>Halbfinale 1-4</v>
      </c>
      <c r="M35" s="106" t="s">
        <v>3</v>
      </c>
      <c r="N35" s="106"/>
      <c r="O35" s="171" t="str">
        <f>+IF(N35="","",IF(COUNTIF($C$4:$C$10,N35)=1,VLOOKUP(N35,$C$4:$I$10,2,FALSE),IF(COUNTIF($S$4:$S$10,N35)=1,VLOOKUP(N35,$S$4:$Y$10,2,FALSE),"")))</f>
        <v/>
      </c>
      <c r="P35" s="106"/>
      <c r="Q35" s="175" t="str">
        <f>+IF(P35="","",IF(COUNTIF($C$4:$C$10,P35)=1,VLOOKUP(P35,$C$4:$I$10,2,FALSE),IF(COUNTIF($S$4:$S$10,P35)=1,VLOOKUP(P35,$S$4:$Y$10,2,FALSE),"")))</f>
        <v/>
      </c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7.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5. Vorrunde B</v>
      </c>
      <c r="X35" s="106"/>
      <c r="Y35" s="178" t="str">
        <f>+IF(X35="",$AB$34,IF(COUNTIF($C$4:$C$10,X35)=1,VLOOKUP(X35,$C$4:$I$10,2,FALSE),IF(COUNTIF($S$4:$S$10,X35)=1,VLOOKUP(X35,$S$4:$Y$10,2,FALSE),"")))</f>
        <v>6. Vorrunde B</v>
      </c>
      <c r="AB35" s="9" t="str">
        <f>+IF(COUNTIF($AA16:$AA22,7)=0,"7. Vorrunde B",VLOOKUP(7,$AA$16:$AB$22,2,FALSE))</f>
        <v>7. Vorrunde B</v>
      </c>
      <c r="AC35" s="5" t="str">
        <f>+IF(COUNTIF($AA16:$AA22,7)=0,"",VLOOKUP(7,$AA$16:$AC$22,3,FALSE))</f>
        <v/>
      </c>
      <c r="AD35" s="23" t="str">
        <f>+IF(AU30="","",AU30)</f>
        <v/>
      </c>
      <c r="AE35" s="24" t="str">
        <f>+IF(AT30="","",AT30)</f>
        <v>:</v>
      </c>
      <c r="AF35" s="24" t="str">
        <f>+IF(AS30="","",AS30)</f>
        <v/>
      </c>
      <c r="AG35" s="37" t="str">
        <f>+IF(AU31="","",AU31)</f>
        <v/>
      </c>
      <c r="AH35" s="24" t="str">
        <f>+IF(AT31="","",AT31)</f>
        <v>:</v>
      </c>
      <c r="AI35" s="24" t="str">
        <f>+IF(AS31="","",AS31)</f>
        <v/>
      </c>
      <c r="AJ35" s="37" t="str">
        <f>+IF(AU32="","",AU32)</f>
        <v/>
      </c>
      <c r="AK35" s="24" t="str">
        <f>+IF(AT32="","",AT32)</f>
        <v>:</v>
      </c>
      <c r="AL35" s="38" t="str">
        <f>+IF(AS32="","",AS32)</f>
        <v/>
      </c>
      <c r="AM35" s="37" t="str">
        <f>+IF(AU33="","",AU33)</f>
        <v/>
      </c>
      <c r="AN35" s="24" t="str">
        <f>+IF(AT33="","",AT33)</f>
        <v>:</v>
      </c>
      <c r="AO35" s="38" t="str">
        <f>+IF(AS33="","",AS33)</f>
        <v/>
      </c>
      <c r="AP35" s="24" t="str">
        <f>+IF(AU34="","",AU34)</f>
        <v/>
      </c>
      <c r="AQ35" s="24" t="str">
        <f>+IF(AT34="","",AT34)</f>
        <v>:</v>
      </c>
      <c r="AR35" s="24" t="str">
        <f>+IF(AS34="","",AS34)</f>
        <v/>
      </c>
      <c r="AS35" s="25"/>
      <c r="AT35" s="26"/>
      <c r="AU35" s="27"/>
      <c r="AV35" s="125"/>
      <c r="AW35" s="126" t="s">
        <v>15</v>
      </c>
      <c r="AX35" s="127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s="124" customFormat="1" ht="21.2" customHeight="1" thickBot="1" x14ac:dyDescent="0.3">
      <c r="A36" s="630"/>
      <c r="B36" s="128">
        <v>0.45833333333333331</v>
      </c>
      <c r="C36" s="106"/>
      <c r="D36" s="171" t="str">
        <f>+IF(C35="","Spiel um Platz 5",IF(COUNTIF($C$4:$C$10,C35)=1,VLOOKUP(C35,$C$4:$I$10,2,FALSE),IF(COUNTIF($S$4:$S$10,C35)=1,VLOOKUP(C35,$S$4:$Y$10,2,FALSE),"")))</f>
        <v>Spiel um Platz 5</v>
      </c>
      <c r="E36" s="106" t="s">
        <v>3</v>
      </c>
      <c r="F36" s="106"/>
      <c r="G36" s="171" t="str">
        <f>+IF(F36="","",IF(COUNTIF($C$4:$C$11,F36)=1,VLOOKUP(F36,$C$4:$I$11,2,FALSE),IF(COUNTIF($S$4:$S$11,F36)=1,VLOOKUP(F36,$S$4:$Y$11,2,FALSE),"")))</f>
        <v/>
      </c>
      <c r="H36" s="106"/>
      <c r="I36" s="171" t="str">
        <f>+IF(H36="","",IF(COUNTIF($C$4:$C$10,H36)=1,VLOOKUP(H36,$C$4:$I$10,2,FALSE),IF(COUNTIF($S$4:$S$10,H36)=1,VLOOKUP(H36,$S$4:$Y$10,2,FALSE),"")))</f>
        <v/>
      </c>
      <c r="J36" s="129">
        <f t="shared" si="14"/>
        <v>0.45833333333333331</v>
      </c>
      <c r="K36" s="106"/>
      <c r="L36" s="171" t="str">
        <f>+IF(K35="","Spiel um Platz 7",IF(COUNTIF($C$4:$C$10,K35)=1,VLOOKUP(K35,$C$4:$I$10,2,FALSE),IF(COUNTIF($S$4:$S$10,K35)=1,VLOOKUP(K35,$S$4:$Y$10,2,FALSE),"")))</f>
        <v>Spiel um Platz 7</v>
      </c>
      <c r="M36" s="106" t="s">
        <v>3</v>
      </c>
      <c r="N36" s="106"/>
      <c r="O36" s="171" t="str">
        <f>+IF(N36="","",IF(COUNTIF($C$4:$C$11,N36)=1,VLOOKUP(N36,$C$4:$I$11,2,FALSE),IF(COUNTIF($S$4:$S$11,N36)=1,VLOOKUP(N36,$S$4:$Y$11,2,FALSE),"")))</f>
        <v/>
      </c>
      <c r="P36" s="106"/>
      <c r="Q36" s="175" t="str">
        <f>+IF(P36="","",IF(COUNTIF($C$4:$C$10,P36)=1,VLOOKUP(P36,$C$4:$I$10,2,FALSE),IF(COUNTIF($S$4:$S$10,P36)=1,VLOOKUP(P36,$S$4:$Y$10,2,FALSE),"")))</f>
        <v/>
      </c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6.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7. Vorrunde B</v>
      </c>
      <c r="X36" s="106"/>
      <c r="Y36" s="178" t="str">
        <f>+IF(X36="",$AB$33,IF(COUNTIF($C$4:$C$10,X36)=1,VLOOKUP(X36,$C$4:$I$10,2,FALSE),IF(COUNTIF($S$4:$S$10,X36)=1,VLOOKUP(X36,$S$4:$Y$10,2,FALSE),"")))</f>
        <v>5. Vorrunde B</v>
      </c>
      <c r="AB36" s="130"/>
      <c r="AC36" s="87" t="str">
        <f>+Y24</f>
        <v>Novak</v>
      </c>
      <c r="AD36" s="131" t="str">
        <f>+IF(AX30="","",AX30)</f>
        <v/>
      </c>
      <c r="AE36" s="132" t="str">
        <f>+IF(AW30="","",AW30)</f>
        <v>:</v>
      </c>
      <c r="AF36" s="132" t="str">
        <f>+IF(AV30="","",AV30)</f>
        <v/>
      </c>
      <c r="AG36" s="133" t="str">
        <f>+IF(AX31="","",AX31)</f>
        <v/>
      </c>
      <c r="AH36" s="132" t="str">
        <f>+IF(AW31="","",AW31)</f>
        <v>:</v>
      </c>
      <c r="AI36" s="132" t="str">
        <f>+IF(AV31="","",AV31)</f>
        <v/>
      </c>
      <c r="AJ36" s="133" t="str">
        <f>+IF(AX32="","",AX32)</f>
        <v/>
      </c>
      <c r="AK36" s="132" t="str">
        <f>+IF(AW32="","",AW32)</f>
        <v>:</v>
      </c>
      <c r="AL36" s="134" t="str">
        <f>+IF(AV32="","",AV32)</f>
        <v/>
      </c>
      <c r="AM36" s="133" t="str">
        <f>+IF(AX33="","",AX33)</f>
        <v/>
      </c>
      <c r="AN36" s="132" t="str">
        <f>+IF(AW33="","",AW33)</f>
        <v>:</v>
      </c>
      <c r="AO36" s="134" t="str">
        <f>+IF(AV33="","",AV33)</f>
        <v/>
      </c>
      <c r="AP36" s="132" t="str">
        <f>+IF(AX34="","",AX34)</f>
        <v/>
      </c>
      <c r="AQ36" s="132" t="str">
        <f>+IF(AW34="","",AW34)</f>
        <v>:</v>
      </c>
      <c r="AR36" s="132" t="str">
        <f>+IF(AV34="","",AV34)</f>
        <v/>
      </c>
      <c r="AS36" s="133" t="str">
        <f>+IF(AX35="","",AX35)</f>
        <v/>
      </c>
      <c r="AT36" s="132" t="str">
        <f>+IF(AW35="","",AW35)</f>
        <v>:</v>
      </c>
      <c r="AU36" s="134" t="str">
        <f>+IF(AV35="","",AV35)</f>
        <v/>
      </c>
      <c r="AV36" s="133"/>
      <c r="AW36" s="132"/>
      <c r="AX36" s="13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s="124" customFormat="1" ht="21.2" customHeight="1" x14ac:dyDescent="0.25">
      <c r="A37" s="630"/>
      <c r="B37" s="128">
        <v>0.47569444444444442</v>
      </c>
      <c r="C37" s="106"/>
      <c r="D37" s="171" t="str">
        <f>+IF(C37="","Spiel um Platz 1",IF(COUNTIF($C$4:$C$11,C37)=1,VLOOKUP(C37,$C$4:$I$11,2,FALSE),IF(COUNTIF($S$4:$S$11,C37)=1,VLOOKUP(C37,$S$4:$Y$11,2,FALSE),"")))</f>
        <v>Spiel um Platz 1</v>
      </c>
      <c r="E37" s="106" t="s">
        <v>3</v>
      </c>
      <c r="F37" s="106"/>
      <c r="G37" s="171" t="str">
        <f>+IF(F37="","",IF(COUNTIF($C$4:$C$10,F37)=1,VLOOKUP(F37,$C$4:$I$10,2,FALSE),IF(COUNTIF($S$4:$S$10,F37)=1,VLOOKUP(F37,$S$4:$Y$10,2,FALSE),"")))</f>
        <v/>
      </c>
      <c r="H37" s="106"/>
      <c r="I37" s="171" t="str">
        <f>+IF(H37="","",IF(COUNTIF($C$4:$C$10,H37)=1,VLOOKUP(H37,$C$4:$I$10,2,FALSE),IF(COUNTIF($S$4:$S$10,H37)=1,VLOOKUP(H37,$S$4:$Y$10,2,FALSE),"")))</f>
        <v/>
      </c>
      <c r="J37" s="129">
        <f t="shared" si="14"/>
        <v>0.47569444444444442</v>
      </c>
      <c r="K37" s="106"/>
      <c r="L37" s="171" t="str">
        <f>+IF(K37="","Spiel um Platz 3",IF(COUNTIF($C$4:$C$11,K37)=1,VLOOKUP(K37,$C$4:$I$11,2,FALSE),IF(COUNTIF($S$4:$S$11,K37)=1,VLOOKUP(K37,$S$4:$Y$11,2,FALSE),"")))</f>
        <v>Spiel um Platz 3</v>
      </c>
      <c r="M37" s="106" t="s">
        <v>3</v>
      </c>
      <c r="N37" s="106"/>
      <c r="O37" s="171" t="str">
        <f>+IF(N37="","",IF(COUNTIF($C$4:$C$10,N37)=1,VLOOKUP(N37,$C$4:$I$10,2,FALSE),IF(COUNTIF($S$4:$S$10,N37)=1,VLOOKUP(N37,$S$4:$Y$10,2,FALSE),"")))</f>
        <v/>
      </c>
      <c r="P37" s="106"/>
      <c r="Q37" s="175" t="str">
        <f>+IF(P37="","",IF(COUNTIF($C$4:$C$10,P37)=1,VLOOKUP(P37,$C$4:$I$10,2,FALSE),IF(COUNTIF($S$4:$S$10,P37)=1,VLOOKUP(P37,$S$4:$Y$10,2,FALSE),"")))</f>
        <v/>
      </c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5.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6. Vorrunde B</v>
      </c>
      <c r="X37" s="106"/>
      <c r="Y37" s="178" t="str">
        <f>+IF(X37="",$AB$31,IF(COUNTIF($C$4:$C$10,X37)=1,VLOOKUP(X37,$C$4:$I$10,2,FALSE),IF(COUNTIF($S$4:$S$10,X37)=1,VLOOKUP(X37,$S$4:$Y$10,2,FALSE),"")))</f>
        <v>6. Vorrunde A</v>
      </c>
      <c r="AD37" s="136"/>
    </row>
    <row r="38" spans="1:56" s="124" customFormat="1" ht="21.2" customHeight="1" x14ac:dyDescent="0.25">
      <c r="A38" s="630"/>
      <c r="B38" s="128">
        <v>0.5</v>
      </c>
      <c r="C38" s="106"/>
      <c r="D38" s="171" t="str">
        <f>+IF(C38="","",IF(COUNTIF($C$4:$C$10,C38)=1,VLOOKUP(C38,$C$4:$I$10,2,FALSE),IF(COUNTIF($S$4:$S$10,C38)=1,VLOOKUP(C38,$S$4:$Y$10,2,FALSE),"")))</f>
        <v/>
      </c>
      <c r="E38" s="106" t="s">
        <v>3</v>
      </c>
      <c r="F38" s="106"/>
      <c r="G38" s="171" t="str">
        <f t="shared" si="11"/>
        <v/>
      </c>
      <c r="H38" s="106"/>
      <c r="I38" s="171" t="str">
        <f t="shared" si="12"/>
        <v/>
      </c>
      <c r="J38" s="128">
        <f>+B38</f>
        <v>0.5</v>
      </c>
      <c r="K38" s="106"/>
      <c r="L38" s="171" t="str">
        <f>+IF(K38="","",IF(COUNTIF($C$4:$C$10,K38)=1,VLOOKUP(K38,$C$4:$I$10,2,FALSE),IF(COUNTIF($S$4:$S$10,K38)=1,VLOOKUP(K38,$S$4:$Y$10,2,FALSE),"")))</f>
        <v/>
      </c>
      <c r="M38" s="106" t="s">
        <v>3</v>
      </c>
      <c r="N38" s="106"/>
      <c r="O38" s="171" t="str">
        <f t="shared" si="16"/>
        <v/>
      </c>
      <c r="P38" s="106"/>
      <c r="Q38" s="175" t="str">
        <f t="shared" si="17"/>
        <v/>
      </c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7.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7. Vorrunde B</v>
      </c>
      <c r="X38" s="106"/>
      <c r="Y38" s="178" t="str">
        <f>+IF(X38="",$AB$30,IF(COUNTIF($C$4:$C$10,X38)=1,VLOOKUP(X38,$C$4:$I$10,2,FALSE),IF(COUNTIF($S$4:$S$10,X38)=1,VLOOKUP(X38,$S$4:$Y$10,2,FALSE),"")))</f>
        <v>5. Vorrunde A</v>
      </c>
      <c r="AB38" s="144" t="s">
        <v>30</v>
      </c>
      <c r="AD38" s="136"/>
    </row>
    <row r="39" spans="1:56" s="124" customFormat="1" ht="21.2" customHeight="1" x14ac:dyDescent="0.25">
      <c r="A39" s="630"/>
      <c r="B39" s="128"/>
      <c r="C39" s="106"/>
      <c r="D39" s="171" t="str">
        <f>+IF(C39="","",IF(COUNTIF($C$4:$C$10,C39)=1,VLOOKUP(C39,$C$4:$I$10,2,FALSE),IF(COUNTIF($S$4:$S$10,C39)=1,VLOOKUP(C39,$S$4:$Y$10,2,FALSE),"")))</f>
        <v/>
      </c>
      <c r="E39" s="106" t="s">
        <v>3</v>
      </c>
      <c r="F39" s="106"/>
      <c r="G39" s="171" t="str">
        <f t="shared" si="11"/>
        <v/>
      </c>
      <c r="H39" s="106"/>
      <c r="I39" s="171" t="str">
        <f t="shared" si="12"/>
        <v/>
      </c>
      <c r="J39" s="128">
        <v>0.50347222222222221</v>
      </c>
      <c r="K39" s="106"/>
      <c r="L39" s="171" t="str">
        <f>+IF(K39="",$AB$30,IF(COUNTIF($C$4:$C$11,K39)=1,VLOOKUP(K39,$C$4:$I$11,2,FALSE),IF(COUNTIF($S$4:$S$11,K39)=1,VLOOKUP(K39,$S$4:$Y$11,2,FALSE),"")))</f>
        <v>5.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5. Vorrunde B</v>
      </c>
      <c r="P39" s="106"/>
      <c r="Q39" s="175" t="str">
        <f>+IF(P39="",$AB$35,IF(COUNTIF($C$4:$C$10,P39)=1,VLOOKUP(P39,$C$4:$I$10,2,FALSE),IF(COUNTIF($S$4:$S$10,P39)=1,VLOOKUP(P39,$S$4:$Y$10,2,FALSE),"")))</f>
        <v>7. Vorrunde B</v>
      </c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6.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6. Vorrunde B</v>
      </c>
      <c r="X39" s="106"/>
      <c r="Y39" s="178" t="str">
        <f>+IF(X39="",$AB$32,IF(COUNTIF($C$4:$C$10,X39)=1,VLOOKUP(X39,$C$4:$I$10,2,FALSE),IF(COUNTIF($S$4:$S$10,X39)=1,VLOOKUP(X39,$S$4:$Y$10,2,FALSE),"")))</f>
        <v>7. Vorrunde A</v>
      </c>
      <c r="AB39" s="143" t="s">
        <v>32</v>
      </c>
      <c r="AD39" s="136"/>
    </row>
    <row r="40" spans="1:56" s="124" customFormat="1" ht="21.2" customHeight="1" x14ac:dyDescent="0.25">
      <c r="A40" s="630"/>
      <c r="B40" s="128"/>
      <c r="C40" s="106"/>
      <c r="D40" s="171" t="str">
        <f>+IF(C40="","",IF(COUNTIF($C$4:$C$10,C40)=1,VLOOKUP(C40,$C$4:$I$10,2,FALSE),IF(COUNTIF($S$4:$S$10,C40)=1,VLOOKUP(C40,$S$4:$Y$10,2,FALSE),"")))</f>
        <v/>
      </c>
      <c r="E40" s="106" t="s">
        <v>3</v>
      </c>
      <c r="F40" s="106"/>
      <c r="G40" s="171" t="str">
        <f t="shared" si="11"/>
        <v/>
      </c>
      <c r="H40" s="106"/>
      <c r="I40" s="171" t="str">
        <f t="shared" si="12"/>
        <v/>
      </c>
      <c r="J40" s="128">
        <v>0.52083333333333337</v>
      </c>
      <c r="K40" s="106"/>
      <c r="L40" s="171" t="str">
        <f>+IF(K40="","",IF(COUNTIF($C$4:$C$10,K40)=1,VLOOKUP(K40,$C$4:$I$10,2,FALSE),IF(COUNTIF($S$4:$S$10,K40)=1,VLOOKUP(K40,$S$4:$Y$10,2,FALSE),"")))</f>
        <v/>
      </c>
      <c r="M40" s="106" t="s">
        <v>3</v>
      </c>
      <c r="N40" s="106"/>
      <c r="O40" s="171" t="str">
        <f t="shared" si="16"/>
        <v/>
      </c>
      <c r="P40" s="106"/>
      <c r="Q40" s="175" t="str">
        <f t="shared" si="17"/>
        <v/>
      </c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31</v>
      </c>
      <c r="AC40" s="124" t="s">
        <v>308</v>
      </c>
      <c r="AD40" s="136"/>
    </row>
    <row r="41" spans="1:56" s="124" customFormat="1" ht="21.2" customHeight="1" x14ac:dyDescent="0.25">
      <c r="A41" s="630"/>
      <c r="B41" s="128"/>
      <c r="C41" s="106"/>
      <c r="D41" s="171"/>
      <c r="E41" s="106" t="s">
        <v>3</v>
      </c>
      <c r="F41" s="106"/>
      <c r="G41" s="171"/>
      <c r="H41" s="106"/>
      <c r="I41" s="171"/>
      <c r="J41" s="128">
        <f>+B41</f>
        <v>0</v>
      </c>
      <c r="K41" s="106"/>
      <c r="L41" s="171"/>
      <c r="M41" s="106" t="s">
        <v>3</v>
      </c>
      <c r="N41" s="106"/>
      <c r="O41" s="171"/>
      <c r="P41" s="106"/>
      <c r="Q41" s="175"/>
      <c r="R41" s="128"/>
      <c r="S41" s="106"/>
      <c r="T41" s="171"/>
      <c r="U41" s="106" t="s">
        <v>3</v>
      </c>
      <c r="V41" s="106"/>
      <c r="W41" s="171"/>
      <c r="X41" s="106"/>
      <c r="Y41" s="178"/>
      <c r="AB41" s="143" t="s">
        <v>300</v>
      </c>
      <c r="AC41" s="124" t="s">
        <v>396</v>
      </c>
      <c r="AD41" s="136"/>
    </row>
    <row r="42" spans="1:56" s="124" customFormat="1" ht="21.2" customHeight="1" thickBot="1" x14ac:dyDescent="0.3">
      <c r="A42" s="631"/>
      <c r="B42" s="137"/>
      <c r="C42" s="107"/>
      <c r="D42" s="172"/>
      <c r="E42" s="107" t="s">
        <v>3</v>
      </c>
      <c r="F42" s="107"/>
      <c r="G42" s="172"/>
      <c r="H42" s="107"/>
      <c r="I42" s="172"/>
      <c r="J42" s="137">
        <f>+B42</f>
        <v>0</v>
      </c>
      <c r="K42" s="107"/>
      <c r="L42" s="172"/>
      <c r="M42" s="107" t="s">
        <v>3</v>
      </c>
      <c r="N42" s="107"/>
      <c r="O42" s="172"/>
      <c r="P42" s="107"/>
      <c r="Q42" s="176"/>
      <c r="R42" s="137">
        <f>+B42</f>
        <v>0</v>
      </c>
      <c r="S42" s="107"/>
      <c r="T42" s="172"/>
      <c r="U42" s="107" t="s">
        <v>3</v>
      </c>
      <c r="V42" s="107"/>
      <c r="W42" s="172"/>
      <c r="X42" s="107"/>
      <c r="Y42" s="179"/>
      <c r="AB42" s="145"/>
      <c r="AD42" s="136"/>
    </row>
    <row r="43" spans="1:56" x14ac:dyDescent="0.25">
      <c r="D43" s="96"/>
      <c r="L43" s="96"/>
      <c r="T43" s="96"/>
    </row>
    <row r="44" spans="1:56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2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3096" priority="393" operator="equal">
      <formula>0</formula>
    </cfRule>
  </conditionalFormatting>
  <conditionalFormatting sqref="C38:I39 C41:I42 C40 E40:I40 M40:Q40 C14:Y31 K41:Q42 K38:Q38 J38:J42 S41:Y42 S33:S40 R33:R42 R32:S32 C32:C37 K39:K40">
    <cfRule type="expression" dxfId="3095" priority="385">
      <formula>AND(OR(C14=$M$10,C14=$O$10),AND(NOT(ISBLANK($M$10)),NOT(ISBLANK(C14)),NOT(C14=0)))</formula>
    </cfRule>
    <cfRule type="expression" dxfId="3094" priority="386">
      <formula>AND(OR(C14=$M$9,C14=$O$9),AND(NOT(ISBLANK($M$9)),NOT(ISBLANK(C14)),NOT(C14=0)))</formula>
    </cfRule>
    <cfRule type="expression" dxfId="3093" priority="387">
      <formula>AND(OR(C14=$M$8,C14=$O$8),AND(NOT(ISBLANK($M$8)),NOT(ISBLANK(C14)),NOT(C14=0)))</formula>
    </cfRule>
    <cfRule type="expression" dxfId="3092" priority="388">
      <formula>AND(OR(C14=$M$7,C14=$O$7),AND(NOT(ISBLANK($M$7)),NOT(ISBLANK(C14)),NOT(C14=0)))</formula>
    </cfRule>
    <cfRule type="expression" dxfId="3091" priority="389">
      <formula>AND(OR(C14=$M$6,C14=$O$6),AND(NOT(ISBLANK($M$6)),NOT(ISBLANK(C14)),NOT(C14=0)))</formula>
    </cfRule>
    <cfRule type="expression" dxfId="3090" priority="390">
      <formula>AND(OR(C14=$M$5,C14=$O$5),AND(NOT(ISBLANK($M$5)),NOT(ISBLANK(C14)),NOT(C14=0)))</formula>
    </cfRule>
    <cfRule type="expression" dxfId="3089" priority="391">
      <formula>AND(OR(C14=$M$4,C14=$O$4),AND(NOT(ISBLANK($M$4)),NOT(ISBLANK(C14)),NOT(C14=0)))</formula>
    </cfRule>
    <cfRule type="cellIs" dxfId="3088" priority="392" operator="equal">
      <formula>0</formula>
    </cfRule>
  </conditionalFormatting>
  <conditionalFormatting sqref="D43">
    <cfRule type="expression" dxfId="3087" priority="377">
      <formula>AND(OR(D43=$M$10,D43=$O$10),AND(NOT(ISBLANK($M$10)),NOT(ISBLANK(D43)),NOT(D43=0)))</formula>
    </cfRule>
    <cfRule type="expression" dxfId="3086" priority="378">
      <formula>AND(OR(D43=$M$9,D43=$O$9),AND(NOT(ISBLANK($M$9)),NOT(ISBLANK(D43)),NOT(D43=0)))</formula>
    </cfRule>
    <cfRule type="expression" dxfId="3085" priority="379">
      <formula>AND(OR(D43=$M$8,D43=$O$8),AND(NOT(ISBLANK($M$8)),NOT(ISBLANK(D43)),NOT(D43=0)))</formula>
    </cfRule>
    <cfRule type="expression" dxfId="3084" priority="380">
      <formula>AND(OR(D43=$M$7,D43=$O$7),AND(NOT(ISBLANK($M$7)),NOT(ISBLANK(D43)),NOT(D43=0)))</formula>
    </cfRule>
    <cfRule type="expression" dxfId="3083" priority="381">
      <formula>AND(OR(D43=$M$6,D43=$O$6),AND(NOT(ISBLANK($M$6)),NOT(ISBLANK(D43)),NOT(D43=0)))</formula>
    </cfRule>
    <cfRule type="expression" dxfId="3082" priority="382">
      <formula>AND(OR(D43=$M$5,D43=$O$5),AND(NOT(ISBLANK($M$5)),NOT(ISBLANK(D43)),NOT(D43=0)))</formula>
    </cfRule>
    <cfRule type="expression" dxfId="3081" priority="383">
      <formula>AND(OR(D43=$M$4,D43=$O$4),AND(NOT(ISBLANK($M$4)),NOT(ISBLANK(D43)),NOT(D43=0)))</formula>
    </cfRule>
    <cfRule type="cellIs" dxfId="3080" priority="384" operator="equal">
      <formula>0</formula>
    </cfRule>
  </conditionalFormatting>
  <conditionalFormatting sqref="L43">
    <cfRule type="expression" dxfId="3079" priority="369">
      <formula>AND(OR(L43=$M$10,L43=$O$10),AND(NOT(ISBLANK($M$10)),NOT(ISBLANK(L43)),NOT(L43=0)))</formula>
    </cfRule>
    <cfRule type="expression" dxfId="3078" priority="370">
      <formula>AND(OR(L43=$M$9,L43=$O$9),AND(NOT(ISBLANK($M$9)),NOT(ISBLANK(L43)),NOT(L43=0)))</formula>
    </cfRule>
    <cfRule type="expression" dxfId="3077" priority="371">
      <formula>AND(OR(L43=$M$8,L43=$O$8),AND(NOT(ISBLANK($M$8)),NOT(ISBLANK(L43)),NOT(L43=0)))</formula>
    </cfRule>
    <cfRule type="expression" dxfId="3076" priority="372">
      <formula>AND(OR(L43=$M$7,L43=$O$7),AND(NOT(ISBLANK($M$7)),NOT(ISBLANK(L43)),NOT(L43=0)))</formula>
    </cfRule>
    <cfRule type="expression" dxfId="3075" priority="373">
      <formula>AND(OR(L43=$M$6,L43=$O$6),AND(NOT(ISBLANK($M$6)),NOT(ISBLANK(L43)),NOT(L43=0)))</formula>
    </cfRule>
    <cfRule type="expression" dxfId="3074" priority="374">
      <formula>AND(OR(L43=$M$5,L43=$O$5),AND(NOT(ISBLANK($M$5)),NOT(ISBLANK(L43)),NOT(L43=0)))</formula>
    </cfRule>
    <cfRule type="expression" dxfId="3073" priority="375">
      <formula>AND(OR(L43=$M$4,L43=$O$4),AND(NOT(ISBLANK($M$4)),NOT(ISBLANK(L43)),NOT(L43=0)))</formula>
    </cfRule>
    <cfRule type="cellIs" dxfId="3072" priority="376" operator="equal">
      <formula>0</formula>
    </cfRule>
  </conditionalFormatting>
  <conditionalFormatting sqref="T43">
    <cfRule type="expression" dxfId="3071" priority="361">
      <formula>AND(OR(T43=$M$10,T43=$O$10),AND(NOT(ISBLANK($M$10)),NOT(ISBLANK(T43)),NOT(T43=0)))</formula>
    </cfRule>
    <cfRule type="expression" dxfId="3070" priority="362">
      <formula>AND(OR(T43=$M$9,T43=$O$9),AND(NOT(ISBLANK($M$9)),NOT(ISBLANK(T43)),NOT(T43=0)))</formula>
    </cfRule>
    <cfRule type="expression" dxfId="3069" priority="363">
      <formula>AND(OR(T43=$M$8,T43=$O$8),AND(NOT(ISBLANK($M$8)),NOT(ISBLANK(T43)),NOT(T43=0)))</formula>
    </cfRule>
    <cfRule type="expression" dxfId="3068" priority="364">
      <formula>AND(OR(T43=$M$7,T43=$O$7),AND(NOT(ISBLANK($M$7)),NOT(ISBLANK(T43)),NOT(T43=0)))</formula>
    </cfRule>
    <cfRule type="expression" dxfId="3067" priority="365">
      <formula>AND(OR(T43=$M$6,T43=$O$6),AND(NOT(ISBLANK($M$6)),NOT(ISBLANK(T43)),NOT(T43=0)))</formula>
    </cfRule>
    <cfRule type="expression" dxfId="3066" priority="366">
      <formula>AND(OR(T43=$M$5,T43=$O$5),AND(NOT(ISBLANK($M$5)),NOT(ISBLANK(T43)),NOT(T43=0)))</formula>
    </cfRule>
    <cfRule type="expression" dxfId="3065" priority="367">
      <formula>AND(OR(T43=$M$4,T43=$O$4),AND(NOT(ISBLANK($M$4)),NOT(ISBLANK(T43)),NOT(T43=0)))</formula>
    </cfRule>
    <cfRule type="cellIs" dxfId="3064" priority="368" operator="equal">
      <formula>0</formula>
    </cfRule>
  </conditionalFormatting>
  <conditionalFormatting sqref="U32:W32 W33 W35">
    <cfRule type="expression" dxfId="3063" priority="353">
      <formula>AND(OR(U32=$M$10,U32=$O$10),AND(NOT(ISBLANK($M$10)),NOT(ISBLANK(U32)),NOT(U32=0)))</formula>
    </cfRule>
    <cfRule type="expression" dxfId="3062" priority="354">
      <formula>AND(OR(U32=$M$9,U32=$O$9),AND(NOT(ISBLANK($M$9)),NOT(ISBLANK(U32)),NOT(U32=0)))</formula>
    </cfRule>
    <cfRule type="expression" dxfId="3061" priority="355">
      <formula>AND(OR(U32=$M$8,U32=$O$8),AND(NOT(ISBLANK($M$8)),NOT(ISBLANK(U32)),NOT(U32=0)))</formula>
    </cfRule>
    <cfRule type="expression" dxfId="3060" priority="356">
      <formula>AND(OR(U32=$M$7,U32=$O$7),AND(NOT(ISBLANK($M$7)),NOT(ISBLANK(U32)),NOT(U32=0)))</formula>
    </cfRule>
    <cfRule type="expression" dxfId="3059" priority="357">
      <formula>AND(OR(U32=$M$6,U32=$O$6),AND(NOT(ISBLANK($M$6)),NOT(ISBLANK(U32)),NOT(U32=0)))</formula>
    </cfRule>
    <cfRule type="expression" dxfId="3058" priority="358">
      <formula>AND(OR(U32=$M$5,U32=$O$5),AND(NOT(ISBLANK($M$5)),NOT(ISBLANK(U32)),NOT(U32=0)))</formula>
    </cfRule>
    <cfRule type="expression" dxfId="3057" priority="359">
      <formula>AND(OR(U32=$M$4,U32=$O$4),AND(NOT(ISBLANK($M$4)),NOT(ISBLANK(U32)),NOT(U32=0)))</formula>
    </cfRule>
    <cfRule type="cellIs" dxfId="3056" priority="360" operator="equal">
      <formula>0</formula>
    </cfRule>
  </conditionalFormatting>
  <conditionalFormatting sqref="T32:T34">
    <cfRule type="expression" dxfId="3055" priority="345">
      <formula>AND(OR(T32=$M$10,T32=$O$10),AND(NOT(ISBLANK($M$10)),NOT(ISBLANK(T32)),NOT(T32=0)))</formula>
    </cfRule>
    <cfRule type="expression" dxfId="3054" priority="346">
      <formula>AND(OR(T32=$M$9,T32=$O$9),AND(NOT(ISBLANK($M$9)),NOT(ISBLANK(T32)),NOT(T32=0)))</formula>
    </cfRule>
    <cfRule type="expression" dxfId="3053" priority="347">
      <formula>AND(OR(T32=$M$8,T32=$O$8),AND(NOT(ISBLANK($M$8)),NOT(ISBLANK(T32)),NOT(T32=0)))</formula>
    </cfRule>
    <cfRule type="expression" dxfId="3052" priority="348">
      <formula>AND(OR(T32=$M$7,T32=$O$7),AND(NOT(ISBLANK($M$7)),NOT(ISBLANK(T32)),NOT(T32=0)))</formula>
    </cfRule>
    <cfRule type="expression" dxfId="3051" priority="349">
      <formula>AND(OR(T32=$M$6,T32=$O$6),AND(NOT(ISBLANK($M$6)),NOT(ISBLANK(T32)),NOT(T32=0)))</formula>
    </cfRule>
    <cfRule type="expression" dxfId="3050" priority="350">
      <formula>AND(OR(T32=$M$5,T32=$O$5),AND(NOT(ISBLANK($M$5)),NOT(ISBLANK(T32)),NOT(T32=0)))</formula>
    </cfRule>
    <cfRule type="expression" dxfId="3049" priority="351">
      <formula>AND(OR(T32=$M$4,T32=$O$4),AND(NOT(ISBLANK($M$4)),NOT(ISBLANK(T32)),NOT(T32=0)))</formula>
    </cfRule>
    <cfRule type="cellIs" dxfId="3048" priority="352" operator="equal">
      <formula>0</formula>
    </cfRule>
  </conditionalFormatting>
  <conditionalFormatting sqref="J34:J35">
    <cfRule type="expression" dxfId="3047" priority="337">
      <formula>AND(OR(J34=$M$10,J34=$O$10),AND(NOT(ISBLANK($M$10)),NOT(ISBLANK(J34)),NOT(J34=0)))</formula>
    </cfRule>
    <cfRule type="expression" dxfId="3046" priority="338">
      <formula>AND(OR(J34=$M$9,J34=$O$9),AND(NOT(ISBLANK($M$9)),NOT(ISBLANK(J34)),NOT(J34=0)))</formula>
    </cfRule>
    <cfRule type="expression" dxfId="3045" priority="339">
      <formula>AND(OR(J34=$M$8,J34=$O$8),AND(NOT(ISBLANK($M$8)),NOT(ISBLANK(J34)),NOT(J34=0)))</formula>
    </cfRule>
    <cfRule type="expression" dxfId="3044" priority="340">
      <formula>AND(OR(J34=$M$7,J34=$O$7),AND(NOT(ISBLANK($M$7)),NOT(ISBLANK(J34)),NOT(J34=0)))</formula>
    </cfRule>
    <cfRule type="expression" dxfId="3043" priority="341">
      <formula>AND(OR(J34=$M$6,J34=$O$6),AND(NOT(ISBLANK($M$6)),NOT(ISBLANK(J34)),NOT(J34=0)))</formula>
    </cfRule>
    <cfRule type="expression" dxfId="3042" priority="342">
      <formula>AND(OR(J34=$M$5,J34=$O$5),AND(NOT(ISBLANK($M$5)),NOT(ISBLANK(J34)),NOT(J34=0)))</formula>
    </cfRule>
    <cfRule type="expression" dxfId="3041" priority="343">
      <formula>AND(OR(J34=$M$4,J34=$O$4),AND(NOT(ISBLANK($M$4)),NOT(ISBLANK(J34)),NOT(J34=0)))</formula>
    </cfRule>
    <cfRule type="cellIs" dxfId="3040" priority="344" operator="equal">
      <formula>0</formula>
    </cfRule>
  </conditionalFormatting>
  <conditionalFormatting sqref="D44">
    <cfRule type="expression" dxfId="3039" priority="329">
      <formula>AND(OR(D44=$M$10,D44=$O$10),AND(NOT(ISBLANK($M$10)),NOT(ISBLANK(D44)),NOT(D44=0)))</formula>
    </cfRule>
    <cfRule type="expression" dxfId="3038" priority="330">
      <formula>AND(OR(D44=$M$9,D44=$O$9),AND(NOT(ISBLANK($M$9)),NOT(ISBLANK(D44)),NOT(D44=0)))</formula>
    </cfRule>
    <cfRule type="expression" dxfId="3037" priority="331">
      <formula>AND(OR(D44=$M$8,D44=$O$8),AND(NOT(ISBLANK($M$8)),NOT(ISBLANK(D44)),NOT(D44=0)))</formula>
    </cfRule>
    <cfRule type="expression" dxfId="3036" priority="332">
      <formula>AND(OR(D44=$M$7,D44=$O$7),AND(NOT(ISBLANK($M$7)),NOT(ISBLANK(D44)),NOT(D44=0)))</formula>
    </cfRule>
    <cfRule type="expression" dxfId="3035" priority="333">
      <formula>AND(OR(D44=$M$6,D44=$O$6),AND(NOT(ISBLANK($M$6)),NOT(ISBLANK(D44)),NOT(D44=0)))</formula>
    </cfRule>
    <cfRule type="expression" dxfId="3034" priority="334">
      <formula>AND(OR(D44=$M$5,D44=$O$5),AND(NOT(ISBLANK($M$5)),NOT(ISBLANK(D44)),NOT(D44=0)))</formula>
    </cfRule>
    <cfRule type="expression" dxfId="3033" priority="335">
      <formula>AND(OR(D44=$M$4,D44=$O$4),AND(NOT(ISBLANK($M$4)),NOT(ISBLANK(D44)),NOT(D44=0)))</formula>
    </cfRule>
    <cfRule type="cellIs" dxfId="3032" priority="336" operator="equal">
      <formula>0</formula>
    </cfRule>
  </conditionalFormatting>
  <conditionalFormatting sqref="L44">
    <cfRule type="expression" dxfId="3031" priority="321">
      <formula>AND(OR(L44=$M$10,L44=$O$10),AND(NOT(ISBLANK($M$10)),NOT(ISBLANK(L44)),NOT(L44=0)))</formula>
    </cfRule>
    <cfRule type="expression" dxfId="3030" priority="322">
      <formula>AND(OR(L44=$M$9,L44=$O$9),AND(NOT(ISBLANK($M$9)),NOT(ISBLANK(L44)),NOT(L44=0)))</formula>
    </cfRule>
    <cfRule type="expression" dxfId="3029" priority="323">
      <formula>AND(OR(L44=$M$8,L44=$O$8),AND(NOT(ISBLANK($M$8)),NOT(ISBLANK(L44)),NOT(L44=0)))</formula>
    </cfRule>
    <cfRule type="expression" dxfId="3028" priority="324">
      <formula>AND(OR(L44=$M$7,L44=$O$7),AND(NOT(ISBLANK($M$7)),NOT(ISBLANK(L44)),NOT(L44=0)))</formula>
    </cfRule>
    <cfRule type="expression" dxfId="3027" priority="325">
      <formula>AND(OR(L44=$M$6,L44=$O$6),AND(NOT(ISBLANK($M$6)),NOT(ISBLANK(L44)),NOT(L44=0)))</formula>
    </cfRule>
    <cfRule type="expression" dxfId="3026" priority="326">
      <formula>AND(OR(L44=$M$5,L44=$O$5),AND(NOT(ISBLANK($M$5)),NOT(ISBLANK(L44)),NOT(L44=0)))</formula>
    </cfRule>
    <cfRule type="expression" dxfId="3025" priority="327">
      <formula>AND(OR(L44=$M$4,L44=$O$4),AND(NOT(ISBLANK($M$4)),NOT(ISBLANK(L44)),NOT(L44=0)))</formula>
    </cfRule>
    <cfRule type="cellIs" dxfId="3024" priority="328" operator="equal">
      <formula>0</formula>
    </cfRule>
  </conditionalFormatting>
  <conditionalFormatting sqref="T44">
    <cfRule type="expression" dxfId="3023" priority="313">
      <formula>AND(OR(T44=$M$10,T44=$O$10),AND(NOT(ISBLANK($M$10)),NOT(ISBLANK(T44)),NOT(T44=0)))</formula>
    </cfRule>
    <cfRule type="expression" dxfId="3022" priority="314">
      <formula>AND(OR(T44=$M$9,T44=$O$9),AND(NOT(ISBLANK($M$9)),NOT(ISBLANK(T44)),NOT(T44=0)))</formula>
    </cfRule>
    <cfRule type="expression" dxfId="3021" priority="315">
      <formula>AND(OR(T44=$M$8,T44=$O$8),AND(NOT(ISBLANK($M$8)),NOT(ISBLANK(T44)),NOT(T44=0)))</formula>
    </cfRule>
    <cfRule type="expression" dxfId="3020" priority="316">
      <formula>AND(OR(T44=$M$7,T44=$O$7),AND(NOT(ISBLANK($M$7)),NOT(ISBLANK(T44)),NOT(T44=0)))</formula>
    </cfRule>
    <cfRule type="expression" dxfId="3019" priority="317">
      <formula>AND(OR(T44=$M$6,T44=$O$6),AND(NOT(ISBLANK($M$6)),NOT(ISBLANK(T44)),NOT(T44=0)))</formula>
    </cfRule>
    <cfRule type="expression" dxfId="3018" priority="318">
      <formula>AND(OR(T44=$M$5,T44=$O$5),AND(NOT(ISBLANK($M$5)),NOT(ISBLANK(T44)),NOT(T44=0)))</formula>
    </cfRule>
    <cfRule type="expression" dxfId="3017" priority="319">
      <formula>AND(OR(T44=$M$4,T44=$O$4),AND(NOT(ISBLANK($M$4)),NOT(ISBLANK(T44)),NOT(T44=0)))</formula>
    </cfRule>
    <cfRule type="cellIs" dxfId="3016" priority="320" operator="equal">
      <formula>0</formula>
    </cfRule>
  </conditionalFormatting>
  <conditionalFormatting sqref="U39:V40 U33:V34 U36:V37 X32:Y40">
    <cfRule type="expression" dxfId="3015" priority="305">
      <formula>AND(OR(U32=$M$10,U32=$O$10),AND(NOT(ISBLANK($M$10)),NOT(ISBLANK(U32)),NOT(U32=0)))</formula>
    </cfRule>
    <cfRule type="expression" dxfId="3014" priority="306">
      <formula>AND(OR(U32=$M$9,U32=$O$9),AND(NOT(ISBLANK($M$9)),NOT(ISBLANK(U32)),NOT(U32=0)))</formula>
    </cfRule>
    <cfRule type="expression" dxfId="3013" priority="307">
      <formula>AND(OR(U32=$M$8,U32=$O$8),AND(NOT(ISBLANK($M$8)),NOT(ISBLANK(U32)),NOT(U32=0)))</formula>
    </cfRule>
    <cfRule type="expression" dxfId="3012" priority="308">
      <formula>AND(OR(U32=$M$7,U32=$O$7),AND(NOT(ISBLANK($M$7)),NOT(ISBLANK(U32)),NOT(U32=0)))</formula>
    </cfRule>
    <cfRule type="expression" dxfId="3011" priority="309">
      <formula>AND(OR(U32=$M$6,U32=$O$6),AND(NOT(ISBLANK($M$6)),NOT(ISBLANK(U32)),NOT(U32=0)))</formula>
    </cfRule>
    <cfRule type="expression" dxfId="3010" priority="310">
      <formula>AND(OR(U32=$M$5,U32=$O$5),AND(NOT(ISBLANK($M$5)),NOT(ISBLANK(U32)),NOT(U32=0)))</formula>
    </cfRule>
    <cfRule type="expression" dxfId="3009" priority="311">
      <formula>AND(OR(U32=$M$4,U32=$O$4),AND(NOT(ISBLANK($M$4)),NOT(ISBLANK(U32)),NOT(U32=0)))</formula>
    </cfRule>
    <cfRule type="cellIs" dxfId="3008" priority="312" operator="equal">
      <formula>0</formula>
    </cfRule>
  </conditionalFormatting>
  <conditionalFormatting sqref="E36:I36 K36">
    <cfRule type="expression" dxfId="3007" priority="297">
      <formula>AND(OR(E36=$M$10,E36=$O$10),AND(NOT(ISBLANK($M$10)),NOT(ISBLANK(E36)),NOT(E36=0)))</formula>
    </cfRule>
    <cfRule type="expression" dxfId="3006" priority="298">
      <formula>AND(OR(E36=$M$9,E36=$O$9),AND(NOT(ISBLANK($M$9)),NOT(ISBLANK(E36)),NOT(E36=0)))</formula>
    </cfRule>
    <cfRule type="expression" dxfId="3005" priority="299">
      <formula>AND(OR(E36=$M$8,E36=$O$8),AND(NOT(ISBLANK($M$8)),NOT(ISBLANK(E36)),NOT(E36=0)))</formula>
    </cfRule>
    <cfRule type="expression" dxfId="3004" priority="300">
      <formula>AND(OR(E36=$M$7,E36=$O$7),AND(NOT(ISBLANK($M$7)),NOT(ISBLANK(E36)),NOT(E36=0)))</formula>
    </cfRule>
    <cfRule type="expression" dxfId="3003" priority="301">
      <formula>AND(OR(E36=$M$6,E36=$O$6),AND(NOT(ISBLANK($M$6)),NOT(ISBLANK(E36)),NOT(E36=0)))</formula>
    </cfRule>
    <cfRule type="expression" dxfId="3002" priority="302">
      <formula>AND(OR(E36=$M$5,E36=$O$5),AND(NOT(ISBLANK($M$5)),NOT(ISBLANK(E36)),NOT(E36=0)))</formula>
    </cfRule>
    <cfRule type="expression" dxfId="3001" priority="303">
      <formula>AND(OR(E36=$M$4,E36=$O$4),AND(NOT(ISBLANK($M$4)),NOT(ISBLANK(E36)),NOT(E36=0)))</formula>
    </cfRule>
    <cfRule type="cellIs" dxfId="3000" priority="304" operator="equal">
      <formula>0</formula>
    </cfRule>
  </conditionalFormatting>
  <conditionalFormatting sqref="D45">
    <cfRule type="expression" dxfId="2999" priority="289">
      <formula>AND(OR(D45=$M$10,D45=$O$10),AND(NOT(ISBLANK($M$10)),NOT(ISBLANK(D45)),NOT(D45=0)))</formula>
    </cfRule>
    <cfRule type="expression" dxfId="2998" priority="290">
      <formula>AND(OR(D45=$M$9,D45=$O$9),AND(NOT(ISBLANK($M$9)),NOT(ISBLANK(D45)),NOT(D45=0)))</formula>
    </cfRule>
    <cfRule type="expression" dxfId="2997" priority="291">
      <formula>AND(OR(D45=$M$8,D45=$O$8),AND(NOT(ISBLANK($M$8)),NOT(ISBLANK(D45)),NOT(D45=0)))</formula>
    </cfRule>
    <cfRule type="expression" dxfId="2996" priority="292">
      <formula>AND(OR(D45=$M$7,D45=$O$7),AND(NOT(ISBLANK($M$7)),NOT(ISBLANK(D45)),NOT(D45=0)))</formula>
    </cfRule>
    <cfRule type="expression" dxfId="2995" priority="293">
      <formula>AND(OR(D45=$M$6,D45=$O$6),AND(NOT(ISBLANK($M$6)),NOT(ISBLANK(D45)),NOT(D45=0)))</formula>
    </cfRule>
    <cfRule type="expression" dxfId="2994" priority="294">
      <formula>AND(OR(D45=$M$5,D45=$O$5),AND(NOT(ISBLANK($M$5)),NOT(ISBLANK(D45)),NOT(D45=0)))</formula>
    </cfRule>
    <cfRule type="expression" dxfId="2993" priority="295">
      <formula>AND(OR(D45=$M$4,D45=$O$4),AND(NOT(ISBLANK($M$4)),NOT(ISBLANK(D45)),NOT(D45=0)))</formula>
    </cfRule>
    <cfRule type="cellIs" dxfId="2992" priority="296" operator="equal">
      <formula>0</formula>
    </cfRule>
  </conditionalFormatting>
  <conditionalFormatting sqref="L45">
    <cfRule type="expression" dxfId="2991" priority="281">
      <formula>AND(OR(L45=$M$10,L45=$O$10),AND(NOT(ISBLANK($M$10)),NOT(ISBLANK(L45)),NOT(L45=0)))</formula>
    </cfRule>
    <cfRule type="expression" dxfId="2990" priority="282">
      <formula>AND(OR(L45=$M$9,L45=$O$9),AND(NOT(ISBLANK($M$9)),NOT(ISBLANK(L45)),NOT(L45=0)))</formula>
    </cfRule>
    <cfRule type="expression" dxfId="2989" priority="283">
      <formula>AND(OR(L45=$M$8,L45=$O$8),AND(NOT(ISBLANK($M$8)),NOT(ISBLANK(L45)),NOT(L45=0)))</formula>
    </cfRule>
    <cfRule type="expression" dxfId="2988" priority="284">
      <formula>AND(OR(L45=$M$7,L45=$O$7),AND(NOT(ISBLANK($M$7)),NOT(ISBLANK(L45)),NOT(L45=0)))</formula>
    </cfRule>
    <cfRule type="expression" dxfId="2987" priority="285">
      <formula>AND(OR(L45=$M$6,L45=$O$6),AND(NOT(ISBLANK($M$6)),NOT(ISBLANK(L45)),NOT(L45=0)))</formula>
    </cfRule>
    <cfRule type="expression" dxfId="2986" priority="286">
      <formula>AND(OR(L45=$M$5,L45=$O$5),AND(NOT(ISBLANK($M$5)),NOT(ISBLANK(L45)),NOT(L45=0)))</formula>
    </cfRule>
    <cfRule type="expression" dxfId="2985" priority="287">
      <formula>AND(OR(L45=$M$4,L45=$O$4),AND(NOT(ISBLANK($M$4)),NOT(ISBLANK(L45)),NOT(L45=0)))</formula>
    </cfRule>
    <cfRule type="cellIs" dxfId="2984" priority="288" operator="equal">
      <formula>0</formula>
    </cfRule>
  </conditionalFormatting>
  <conditionalFormatting sqref="T45">
    <cfRule type="expression" dxfId="2983" priority="273">
      <formula>AND(OR(T45=$M$10,T45=$O$10),AND(NOT(ISBLANK($M$10)),NOT(ISBLANK(T45)),NOT(T45=0)))</formula>
    </cfRule>
    <cfRule type="expression" dxfId="2982" priority="274">
      <formula>AND(OR(T45=$M$9,T45=$O$9),AND(NOT(ISBLANK($M$9)),NOT(ISBLANK(T45)),NOT(T45=0)))</formula>
    </cfRule>
    <cfRule type="expression" dxfId="2981" priority="275">
      <formula>AND(OR(T45=$M$8,T45=$O$8),AND(NOT(ISBLANK($M$8)),NOT(ISBLANK(T45)),NOT(T45=0)))</formula>
    </cfRule>
    <cfRule type="expression" dxfId="2980" priority="276">
      <formula>AND(OR(T45=$M$7,T45=$O$7),AND(NOT(ISBLANK($M$7)),NOT(ISBLANK(T45)),NOT(T45=0)))</formula>
    </cfRule>
    <cfRule type="expression" dxfId="2979" priority="277">
      <formula>AND(OR(T45=$M$6,T45=$O$6),AND(NOT(ISBLANK($M$6)),NOT(ISBLANK(T45)),NOT(T45=0)))</formula>
    </cfRule>
    <cfRule type="expression" dxfId="2978" priority="278">
      <formula>AND(OR(T45=$M$5,T45=$O$5),AND(NOT(ISBLANK($M$5)),NOT(ISBLANK(T45)),NOT(T45=0)))</formula>
    </cfRule>
    <cfRule type="expression" dxfId="2977" priority="279">
      <formula>AND(OR(T45=$M$4,T45=$O$4),AND(NOT(ISBLANK($M$4)),NOT(ISBLANK(T45)),NOT(T45=0)))</formula>
    </cfRule>
    <cfRule type="cellIs" dxfId="2976" priority="280" operator="equal">
      <formula>0</formula>
    </cfRule>
  </conditionalFormatting>
  <conditionalFormatting sqref="D40">
    <cfRule type="expression" dxfId="2975" priority="265">
      <formula>AND(OR(D40=$M$10,D40=$O$10),AND(NOT(ISBLANK($M$10)),NOT(ISBLANK(D40)),NOT(D40=0)))</formula>
    </cfRule>
    <cfRule type="expression" dxfId="2974" priority="266">
      <formula>AND(OR(D40=$M$9,D40=$O$9),AND(NOT(ISBLANK($M$9)),NOT(ISBLANK(D40)),NOT(D40=0)))</formula>
    </cfRule>
    <cfRule type="expression" dxfId="2973" priority="267">
      <formula>AND(OR(D40=$M$8,D40=$O$8),AND(NOT(ISBLANK($M$8)),NOT(ISBLANK(D40)),NOT(D40=0)))</formula>
    </cfRule>
    <cfRule type="expression" dxfId="2972" priority="268">
      <formula>AND(OR(D40=$M$7,D40=$O$7),AND(NOT(ISBLANK($M$7)),NOT(ISBLANK(D40)),NOT(D40=0)))</formula>
    </cfRule>
    <cfRule type="expression" dxfId="2971" priority="269">
      <formula>AND(OR(D40=$M$6,D40=$O$6),AND(NOT(ISBLANK($M$6)),NOT(ISBLANK(D40)),NOT(D40=0)))</formula>
    </cfRule>
    <cfRule type="expression" dxfId="2970" priority="270">
      <formula>AND(OR(D40=$M$5,D40=$O$5),AND(NOT(ISBLANK($M$5)),NOT(ISBLANK(D40)),NOT(D40=0)))</formula>
    </cfRule>
    <cfRule type="expression" dxfId="2969" priority="271">
      <formula>AND(OR(D40=$M$4,D40=$O$4),AND(NOT(ISBLANK($M$4)),NOT(ISBLANK(D40)),NOT(D40=0)))</formula>
    </cfRule>
    <cfRule type="cellIs" dxfId="2968" priority="272" operator="equal">
      <formula>0</formula>
    </cfRule>
  </conditionalFormatting>
  <conditionalFormatting sqref="L40">
    <cfRule type="expression" dxfId="2967" priority="257">
      <formula>AND(OR(L40=$M$10,L40=$O$10),AND(NOT(ISBLANK($M$10)),NOT(ISBLANK(L40)),NOT(L40=0)))</formula>
    </cfRule>
    <cfRule type="expression" dxfId="2966" priority="258">
      <formula>AND(OR(L40=$M$9,L40=$O$9),AND(NOT(ISBLANK($M$9)),NOT(ISBLANK(L40)),NOT(L40=0)))</formula>
    </cfRule>
    <cfRule type="expression" dxfId="2965" priority="259">
      <formula>AND(OR(L40=$M$8,L40=$O$8),AND(NOT(ISBLANK($M$8)),NOT(ISBLANK(L40)),NOT(L40=0)))</formula>
    </cfRule>
    <cfRule type="expression" dxfId="2964" priority="260">
      <formula>AND(OR(L40=$M$7,L40=$O$7),AND(NOT(ISBLANK($M$7)),NOT(ISBLANK(L40)),NOT(L40=0)))</formula>
    </cfRule>
    <cfRule type="expression" dxfId="2963" priority="261">
      <formula>AND(OR(L40=$M$6,L40=$O$6),AND(NOT(ISBLANK($M$6)),NOT(ISBLANK(L40)),NOT(L40=0)))</formula>
    </cfRule>
    <cfRule type="expression" dxfId="2962" priority="262">
      <formula>AND(OR(L40=$M$5,L40=$O$5),AND(NOT(ISBLANK($M$5)),NOT(ISBLANK(L40)),NOT(L40=0)))</formula>
    </cfRule>
    <cfRule type="expression" dxfId="2961" priority="263">
      <formula>AND(OR(L40=$M$4,L40=$O$4),AND(NOT(ISBLANK($M$4)),NOT(ISBLANK(L40)),NOT(L40=0)))</formula>
    </cfRule>
    <cfRule type="cellIs" dxfId="2960" priority="264" operator="equal">
      <formula>0</formula>
    </cfRule>
  </conditionalFormatting>
  <conditionalFormatting sqref="L37">
    <cfRule type="expression" dxfId="2959" priority="249">
      <formula>AND(OR(L37=$M$10,L37=$O$10),AND(NOT(ISBLANK($M$10)),NOT(ISBLANK(L37)),NOT(L37=0)))</formula>
    </cfRule>
    <cfRule type="expression" dxfId="2958" priority="250">
      <formula>AND(OR(L37=$M$9,L37=$O$9),AND(NOT(ISBLANK($M$9)),NOT(ISBLANK(L37)),NOT(L37=0)))</formula>
    </cfRule>
    <cfRule type="expression" dxfId="2957" priority="251">
      <formula>AND(OR(L37=$M$8,L37=$O$8),AND(NOT(ISBLANK($M$8)),NOT(ISBLANK(L37)),NOT(L37=0)))</formula>
    </cfRule>
    <cfRule type="expression" dxfId="2956" priority="252">
      <formula>AND(OR(L37=$M$7,L37=$O$7),AND(NOT(ISBLANK($M$7)),NOT(ISBLANK(L37)),NOT(L37=0)))</formula>
    </cfRule>
    <cfRule type="expression" dxfId="2955" priority="253">
      <formula>AND(OR(L37=$M$6,L37=$O$6),AND(NOT(ISBLANK($M$6)),NOT(ISBLANK(L37)),NOT(L37=0)))</formula>
    </cfRule>
    <cfRule type="expression" dxfId="2954" priority="254">
      <formula>AND(OR(L37=$M$5,L37=$O$5),AND(NOT(ISBLANK($M$5)),NOT(ISBLANK(L37)),NOT(L37=0)))</formula>
    </cfRule>
    <cfRule type="expression" dxfId="2953" priority="255">
      <formula>AND(OR(L37=$M$4,L37=$O$4),AND(NOT(ISBLANK($M$4)),NOT(ISBLANK(L37)),NOT(L37=0)))</formula>
    </cfRule>
    <cfRule type="cellIs" dxfId="2952" priority="256" operator="equal">
      <formula>0</formula>
    </cfRule>
  </conditionalFormatting>
  <conditionalFormatting sqref="T35:T37">
    <cfRule type="expression" dxfId="2951" priority="241">
      <formula>AND(OR(T35=$M$10,T35=$O$10),AND(NOT(ISBLANK($M$10)),NOT(ISBLANK(T35)),NOT(T35=0)))</formula>
    </cfRule>
    <cfRule type="expression" dxfId="2950" priority="242">
      <formula>AND(OR(T35=$M$9,T35=$O$9),AND(NOT(ISBLANK($M$9)),NOT(ISBLANK(T35)),NOT(T35=0)))</formula>
    </cfRule>
    <cfRule type="expression" dxfId="2949" priority="243">
      <formula>AND(OR(T35=$M$8,T35=$O$8),AND(NOT(ISBLANK($M$8)),NOT(ISBLANK(T35)),NOT(T35=0)))</formula>
    </cfRule>
    <cfRule type="expression" dxfId="2948" priority="244">
      <formula>AND(OR(T35=$M$7,T35=$O$7),AND(NOT(ISBLANK($M$7)),NOT(ISBLANK(T35)),NOT(T35=0)))</formula>
    </cfRule>
    <cfRule type="expression" dxfId="2947" priority="245">
      <formula>AND(OR(T35=$M$6,T35=$O$6),AND(NOT(ISBLANK($M$6)),NOT(ISBLANK(T35)),NOT(T35=0)))</formula>
    </cfRule>
    <cfRule type="expression" dxfId="2946" priority="246">
      <formula>AND(OR(T35=$M$5,T35=$O$5),AND(NOT(ISBLANK($M$5)),NOT(ISBLANK(T35)),NOT(T35=0)))</formula>
    </cfRule>
    <cfRule type="expression" dxfId="2945" priority="247">
      <formula>AND(OR(T35=$M$4,T35=$O$4),AND(NOT(ISBLANK($M$4)),NOT(ISBLANK(T35)),NOT(T35=0)))</formula>
    </cfRule>
    <cfRule type="cellIs" dxfId="2944" priority="248" operator="equal">
      <formula>0</formula>
    </cfRule>
  </conditionalFormatting>
  <conditionalFormatting sqref="T38:T40">
    <cfRule type="expression" dxfId="2943" priority="233">
      <formula>AND(OR(T38=$M$10,T38=$O$10),AND(NOT(ISBLANK($M$10)),NOT(ISBLANK(T38)),NOT(T38=0)))</formula>
    </cfRule>
    <cfRule type="expression" dxfId="2942" priority="234">
      <formula>AND(OR(T38=$M$9,T38=$O$9),AND(NOT(ISBLANK($M$9)),NOT(ISBLANK(T38)),NOT(T38=0)))</formula>
    </cfRule>
    <cfRule type="expression" dxfId="2941" priority="235">
      <formula>AND(OR(T38=$M$8,T38=$O$8),AND(NOT(ISBLANK($M$8)),NOT(ISBLANK(T38)),NOT(T38=0)))</formula>
    </cfRule>
    <cfRule type="expression" dxfId="2940" priority="236">
      <formula>AND(OR(T38=$M$7,T38=$O$7),AND(NOT(ISBLANK($M$7)),NOT(ISBLANK(T38)),NOT(T38=0)))</formula>
    </cfRule>
    <cfRule type="expression" dxfId="2939" priority="237">
      <formula>AND(OR(T38=$M$6,T38=$O$6),AND(NOT(ISBLANK($M$6)),NOT(ISBLANK(T38)),NOT(T38=0)))</formula>
    </cfRule>
    <cfRule type="expression" dxfId="2938" priority="238">
      <formula>AND(OR(T38=$M$5,T38=$O$5),AND(NOT(ISBLANK($M$5)),NOT(ISBLANK(T38)),NOT(T38=0)))</formula>
    </cfRule>
    <cfRule type="expression" dxfId="2937" priority="239">
      <formula>AND(OR(T38=$M$4,T38=$O$4),AND(NOT(ISBLANK($M$4)),NOT(ISBLANK(T38)),NOT(T38=0)))</formula>
    </cfRule>
    <cfRule type="cellIs" dxfId="2936" priority="240" operator="equal">
      <formula>0</formula>
    </cfRule>
  </conditionalFormatting>
  <conditionalFormatting sqref="W36">
    <cfRule type="expression" dxfId="2935" priority="225">
      <formula>AND(OR(W36=$M$10,W36=$O$10),AND(NOT(ISBLANK($M$10)),NOT(ISBLANK(W36)),NOT(W36=0)))</formula>
    </cfRule>
    <cfRule type="expression" dxfId="2934" priority="226">
      <formula>AND(OR(W36=$M$9,W36=$O$9),AND(NOT(ISBLANK($M$9)),NOT(ISBLANK(W36)),NOT(W36=0)))</formula>
    </cfRule>
    <cfRule type="expression" dxfId="2933" priority="227">
      <formula>AND(OR(W36=$M$8,W36=$O$8),AND(NOT(ISBLANK($M$8)),NOT(ISBLANK(W36)),NOT(W36=0)))</formula>
    </cfRule>
    <cfRule type="expression" dxfId="2932" priority="228">
      <formula>AND(OR(W36=$M$7,W36=$O$7),AND(NOT(ISBLANK($M$7)),NOT(ISBLANK(W36)),NOT(W36=0)))</formula>
    </cfRule>
    <cfRule type="expression" dxfId="2931" priority="229">
      <formula>AND(OR(W36=$M$6,W36=$O$6),AND(NOT(ISBLANK($M$6)),NOT(ISBLANK(W36)),NOT(W36=0)))</formula>
    </cfRule>
    <cfRule type="expression" dxfId="2930" priority="230">
      <formula>AND(OR(W36=$M$5,W36=$O$5),AND(NOT(ISBLANK($M$5)),NOT(ISBLANK(W36)),NOT(W36=0)))</formula>
    </cfRule>
    <cfRule type="expression" dxfId="2929" priority="231">
      <formula>AND(OR(W36=$M$4,W36=$O$4),AND(NOT(ISBLANK($M$4)),NOT(ISBLANK(W36)),NOT(W36=0)))</formula>
    </cfRule>
    <cfRule type="cellIs" dxfId="2928" priority="232" operator="equal">
      <formula>0</formula>
    </cfRule>
  </conditionalFormatting>
  <conditionalFormatting sqref="W38">
    <cfRule type="expression" dxfId="2927" priority="217">
      <formula>AND(OR(W38=$M$10,W38=$O$10),AND(NOT(ISBLANK($M$10)),NOT(ISBLANK(W38)),NOT(W38=0)))</formula>
    </cfRule>
    <cfRule type="expression" dxfId="2926" priority="218">
      <formula>AND(OR(W38=$M$9,W38=$O$9),AND(NOT(ISBLANK($M$9)),NOT(ISBLANK(W38)),NOT(W38=0)))</formula>
    </cfRule>
    <cfRule type="expression" dxfId="2925" priority="219">
      <formula>AND(OR(W38=$M$8,W38=$O$8),AND(NOT(ISBLANK($M$8)),NOT(ISBLANK(W38)),NOT(W38=0)))</formula>
    </cfRule>
    <cfRule type="expression" dxfId="2924" priority="220">
      <formula>AND(OR(W38=$M$7,W38=$O$7),AND(NOT(ISBLANK($M$7)),NOT(ISBLANK(W38)),NOT(W38=0)))</formula>
    </cfRule>
    <cfRule type="expression" dxfId="2923" priority="221">
      <formula>AND(OR(W38=$M$6,W38=$O$6),AND(NOT(ISBLANK($M$6)),NOT(ISBLANK(W38)),NOT(W38=0)))</formula>
    </cfRule>
    <cfRule type="expression" dxfId="2922" priority="222">
      <formula>AND(OR(W38=$M$5,W38=$O$5),AND(NOT(ISBLANK($M$5)),NOT(ISBLANK(W38)),NOT(W38=0)))</formula>
    </cfRule>
    <cfRule type="expression" dxfId="2921" priority="223">
      <formula>AND(OR(W38=$M$4,W38=$O$4),AND(NOT(ISBLANK($M$4)),NOT(ISBLANK(W38)),NOT(W38=0)))</formula>
    </cfRule>
    <cfRule type="cellIs" dxfId="2920" priority="224" operator="equal">
      <formula>0</formula>
    </cfRule>
  </conditionalFormatting>
  <conditionalFormatting sqref="W39">
    <cfRule type="expression" dxfId="2919" priority="209">
      <formula>AND(OR(W39=$M$10,W39=$O$10),AND(NOT(ISBLANK($M$10)),NOT(ISBLANK(W39)),NOT(W39=0)))</formula>
    </cfRule>
    <cfRule type="expression" dxfId="2918" priority="210">
      <formula>AND(OR(W39=$M$9,W39=$O$9),AND(NOT(ISBLANK($M$9)),NOT(ISBLANK(W39)),NOT(W39=0)))</formula>
    </cfRule>
    <cfRule type="expression" dxfId="2917" priority="211">
      <formula>AND(OR(W39=$M$8,W39=$O$8),AND(NOT(ISBLANK($M$8)),NOT(ISBLANK(W39)),NOT(W39=0)))</formula>
    </cfRule>
    <cfRule type="expression" dxfId="2916" priority="212">
      <formula>AND(OR(W39=$M$7,W39=$O$7),AND(NOT(ISBLANK($M$7)),NOT(ISBLANK(W39)),NOT(W39=0)))</formula>
    </cfRule>
    <cfRule type="expression" dxfId="2915" priority="213">
      <formula>AND(OR(W39=$M$6,W39=$O$6),AND(NOT(ISBLANK($M$6)),NOT(ISBLANK(W39)),NOT(W39=0)))</formula>
    </cfRule>
    <cfRule type="expression" dxfId="2914" priority="214">
      <formula>AND(OR(W39=$M$5,W39=$O$5),AND(NOT(ISBLANK($M$5)),NOT(ISBLANK(W39)),NOT(W39=0)))</formula>
    </cfRule>
    <cfRule type="expression" dxfId="2913" priority="215">
      <formula>AND(OR(W39=$M$4,W39=$O$4),AND(NOT(ISBLANK($M$4)),NOT(ISBLANK(W39)),NOT(W39=0)))</formula>
    </cfRule>
    <cfRule type="cellIs" dxfId="2912" priority="216" operator="equal">
      <formula>0</formula>
    </cfRule>
  </conditionalFormatting>
  <conditionalFormatting sqref="W40">
    <cfRule type="expression" dxfId="2911" priority="201">
      <formula>AND(OR(W40=$M$10,W40=$O$10),AND(NOT(ISBLANK($M$10)),NOT(ISBLANK(W40)),NOT(W40=0)))</formula>
    </cfRule>
    <cfRule type="expression" dxfId="2910" priority="202">
      <formula>AND(OR(W40=$M$9,W40=$O$9),AND(NOT(ISBLANK($M$9)),NOT(ISBLANK(W40)),NOT(W40=0)))</formula>
    </cfRule>
    <cfRule type="expression" dxfId="2909" priority="203">
      <formula>AND(OR(W40=$M$8,W40=$O$8),AND(NOT(ISBLANK($M$8)),NOT(ISBLANK(W40)),NOT(W40=0)))</formula>
    </cfRule>
    <cfRule type="expression" dxfId="2908" priority="204">
      <formula>AND(OR(W40=$M$7,W40=$O$7),AND(NOT(ISBLANK($M$7)),NOT(ISBLANK(W40)),NOT(W40=0)))</formula>
    </cfRule>
    <cfRule type="expression" dxfId="2907" priority="205">
      <formula>AND(OR(W40=$M$6,W40=$O$6),AND(NOT(ISBLANK($M$6)),NOT(ISBLANK(W40)),NOT(W40=0)))</formula>
    </cfRule>
    <cfRule type="expression" dxfId="2906" priority="206">
      <formula>AND(OR(W40=$M$5,W40=$O$5),AND(NOT(ISBLANK($M$5)),NOT(ISBLANK(W40)),NOT(W40=0)))</formula>
    </cfRule>
    <cfRule type="expression" dxfId="2905" priority="207">
      <formula>AND(OR(W40=$M$4,W40=$O$4),AND(NOT(ISBLANK($M$4)),NOT(ISBLANK(W40)),NOT(W40=0)))</formula>
    </cfRule>
    <cfRule type="cellIs" dxfId="2904" priority="208" operator="equal">
      <formula>0</formula>
    </cfRule>
  </conditionalFormatting>
  <conditionalFormatting sqref="U35:V35">
    <cfRule type="expression" dxfId="2903" priority="193">
      <formula>AND(OR(U35=$M$10,U35=$O$10),AND(NOT(ISBLANK($M$10)),NOT(ISBLANK(U35)),NOT(U35=0)))</formula>
    </cfRule>
    <cfRule type="expression" dxfId="2902" priority="194">
      <formula>AND(OR(U35=$M$9,U35=$O$9),AND(NOT(ISBLANK($M$9)),NOT(ISBLANK(U35)),NOT(U35=0)))</formula>
    </cfRule>
    <cfRule type="expression" dxfId="2901" priority="195">
      <formula>AND(OR(U35=$M$8,U35=$O$8),AND(NOT(ISBLANK($M$8)),NOT(ISBLANK(U35)),NOT(U35=0)))</formula>
    </cfRule>
    <cfRule type="expression" dxfId="2900" priority="196">
      <formula>AND(OR(U35=$M$7,U35=$O$7),AND(NOT(ISBLANK($M$7)),NOT(ISBLANK(U35)),NOT(U35=0)))</formula>
    </cfRule>
    <cfRule type="expression" dxfId="2899" priority="197">
      <formula>AND(OR(U35=$M$6,U35=$O$6),AND(NOT(ISBLANK($M$6)),NOT(ISBLANK(U35)),NOT(U35=0)))</formula>
    </cfRule>
    <cfRule type="expression" dxfId="2898" priority="198">
      <formula>AND(OR(U35=$M$5,U35=$O$5),AND(NOT(ISBLANK($M$5)),NOT(ISBLANK(U35)),NOT(U35=0)))</formula>
    </cfRule>
    <cfRule type="expression" dxfId="2897" priority="199">
      <formula>AND(OR(U35=$M$4,U35=$O$4),AND(NOT(ISBLANK($M$4)),NOT(ISBLANK(U35)),NOT(U35=0)))</formula>
    </cfRule>
    <cfRule type="cellIs" dxfId="2896" priority="200" operator="equal">
      <formula>0</formula>
    </cfRule>
  </conditionalFormatting>
  <conditionalFormatting sqref="U38:V38">
    <cfRule type="expression" dxfId="2895" priority="185">
      <formula>AND(OR(U38=$M$10,U38=$O$10),AND(NOT(ISBLANK($M$10)),NOT(ISBLANK(U38)),NOT(U38=0)))</formula>
    </cfRule>
    <cfRule type="expression" dxfId="2894" priority="186">
      <formula>AND(OR(U38=$M$9,U38=$O$9),AND(NOT(ISBLANK($M$9)),NOT(ISBLANK(U38)),NOT(U38=0)))</formula>
    </cfRule>
    <cfRule type="expression" dxfId="2893" priority="187">
      <formula>AND(OR(U38=$M$8,U38=$O$8),AND(NOT(ISBLANK($M$8)),NOT(ISBLANK(U38)),NOT(U38=0)))</formula>
    </cfRule>
    <cfRule type="expression" dxfId="2892" priority="188">
      <formula>AND(OR(U38=$M$7,U38=$O$7),AND(NOT(ISBLANK($M$7)),NOT(ISBLANK(U38)),NOT(U38=0)))</formula>
    </cfRule>
    <cfRule type="expression" dxfId="2891" priority="189">
      <formula>AND(OR(U38=$M$6,U38=$O$6),AND(NOT(ISBLANK($M$6)),NOT(ISBLANK(U38)),NOT(U38=0)))</formula>
    </cfRule>
    <cfRule type="expression" dxfId="2890" priority="190">
      <formula>AND(OR(U38=$M$5,U38=$O$5),AND(NOT(ISBLANK($M$5)),NOT(ISBLANK(U38)),NOT(U38=0)))</formula>
    </cfRule>
    <cfRule type="expression" dxfId="2889" priority="191">
      <formula>AND(OR(U38=$M$4,U38=$O$4),AND(NOT(ISBLANK($M$4)),NOT(ISBLANK(U38)),NOT(U38=0)))</formula>
    </cfRule>
    <cfRule type="cellIs" dxfId="2888" priority="192" operator="equal">
      <formula>0</formula>
    </cfRule>
  </conditionalFormatting>
  <conditionalFormatting sqref="W34">
    <cfRule type="expression" dxfId="2887" priority="177">
      <formula>AND(OR(W34=$M$10,W34=$O$10),AND(NOT(ISBLANK($M$10)),NOT(ISBLANK(W34)),NOT(W34=0)))</formula>
    </cfRule>
    <cfRule type="expression" dxfId="2886" priority="178">
      <formula>AND(OR(W34=$M$9,W34=$O$9),AND(NOT(ISBLANK($M$9)),NOT(ISBLANK(W34)),NOT(W34=0)))</formula>
    </cfRule>
    <cfRule type="expression" dxfId="2885" priority="179">
      <formula>AND(OR(W34=$M$8,W34=$O$8),AND(NOT(ISBLANK($M$8)),NOT(ISBLANK(W34)),NOT(W34=0)))</formula>
    </cfRule>
    <cfRule type="expression" dxfId="2884" priority="180">
      <formula>AND(OR(W34=$M$7,W34=$O$7),AND(NOT(ISBLANK($M$7)),NOT(ISBLANK(W34)),NOT(W34=0)))</formula>
    </cfRule>
    <cfRule type="expression" dxfId="2883" priority="181">
      <formula>AND(OR(W34=$M$6,W34=$O$6),AND(NOT(ISBLANK($M$6)),NOT(ISBLANK(W34)),NOT(W34=0)))</formula>
    </cfRule>
    <cfRule type="expression" dxfId="2882" priority="182">
      <formula>AND(OR(W34=$M$5,W34=$O$5),AND(NOT(ISBLANK($M$5)),NOT(ISBLANK(W34)),NOT(W34=0)))</formula>
    </cfRule>
    <cfRule type="expression" dxfId="2881" priority="183">
      <formula>AND(OR(W34=$M$4,W34=$O$4),AND(NOT(ISBLANK($M$4)),NOT(ISBLANK(W34)),NOT(W34=0)))</formula>
    </cfRule>
    <cfRule type="cellIs" dxfId="2880" priority="184" operator="equal">
      <formula>0</formula>
    </cfRule>
  </conditionalFormatting>
  <conditionalFormatting sqref="W37">
    <cfRule type="expression" dxfId="2879" priority="169">
      <formula>AND(OR(W37=$M$10,W37=$O$10),AND(NOT(ISBLANK($M$10)),NOT(ISBLANK(W37)),NOT(W37=0)))</formula>
    </cfRule>
    <cfRule type="expression" dxfId="2878" priority="170">
      <formula>AND(OR(W37=$M$9,W37=$O$9),AND(NOT(ISBLANK($M$9)),NOT(ISBLANK(W37)),NOT(W37=0)))</formula>
    </cfRule>
    <cfRule type="expression" dxfId="2877" priority="171">
      <formula>AND(OR(W37=$M$8,W37=$O$8),AND(NOT(ISBLANK($M$8)),NOT(ISBLANK(W37)),NOT(W37=0)))</formula>
    </cfRule>
    <cfRule type="expression" dxfId="2876" priority="172">
      <formula>AND(OR(W37=$M$7,W37=$O$7),AND(NOT(ISBLANK($M$7)),NOT(ISBLANK(W37)),NOT(W37=0)))</formula>
    </cfRule>
    <cfRule type="expression" dxfId="2875" priority="173">
      <formula>AND(OR(W37=$M$6,W37=$O$6),AND(NOT(ISBLANK($M$6)),NOT(ISBLANK(W37)),NOT(W37=0)))</formula>
    </cfRule>
    <cfRule type="expression" dxfId="2874" priority="174">
      <formula>AND(OR(W37=$M$5,W37=$O$5),AND(NOT(ISBLANK($M$5)),NOT(ISBLANK(W37)),NOT(W37=0)))</formula>
    </cfRule>
    <cfRule type="expression" dxfId="2873" priority="175">
      <formula>AND(OR(W37=$M$4,W37=$O$4),AND(NOT(ISBLANK($M$4)),NOT(ISBLANK(W37)),NOT(W37=0)))</formula>
    </cfRule>
    <cfRule type="cellIs" dxfId="2872" priority="176" operator="equal">
      <formula>0</formula>
    </cfRule>
  </conditionalFormatting>
  <conditionalFormatting sqref="E32:I32 K32 P32:Q32 D33:I33 K33:Q33">
    <cfRule type="expression" dxfId="2871" priority="161">
      <formula>AND(OR(D32=$M$10,D32=$O$10),AND(NOT(ISBLANK($M$10)),NOT(ISBLANK(D32)),NOT(D32=0)))</formula>
    </cfRule>
    <cfRule type="expression" dxfId="2870" priority="162">
      <formula>AND(OR(D32=$M$9,D32=$O$9),AND(NOT(ISBLANK($M$9)),NOT(ISBLANK(D32)),NOT(D32=0)))</formula>
    </cfRule>
    <cfRule type="expression" dxfId="2869" priority="163">
      <formula>AND(OR(D32=$M$8,D32=$O$8),AND(NOT(ISBLANK($M$8)),NOT(ISBLANK(D32)),NOT(D32=0)))</formula>
    </cfRule>
    <cfRule type="expression" dxfId="2868" priority="164">
      <formula>AND(OR(D32=$M$7,D32=$O$7),AND(NOT(ISBLANK($M$7)),NOT(ISBLANK(D32)),NOT(D32=0)))</formula>
    </cfRule>
    <cfRule type="expression" dxfId="2867" priority="165">
      <formula>AND(OR(D32=$M$6,D32=$O$6),AND(NOT(ISBLANK($M$6)),NOT(ISBLANK(D32)),NOT(D32=0)))</formula>
    </cfRule>
    <cfRule type="expression" dxfId="2866" priority="166">
      <formula>AND(OR(D32=$M$5,D32=$O$5),AND(NOT(ISBLANK($M$5)),NOT(ISBLANK(D32)),NOT(D32=0)))</formula>
    </cfRule>
    <cfRule type="expression" dxfId="2865" priority="167">
      <formula>AND(OR(D32=$M$4,D32=$O$4),AND(NOT(ISBLANK($M$4)),NOT(ISBLANK(D32)),NOT(D32=0)))</formula>
    </cfRule>
    <cfRule type="cellIs" dxfId="2864" priority="168" operator="equal">
      <formula>0</formula>
    </cfRule>
  </conditionalFormatting>
  <conditionalFormatting sqref="D32">
    <cfRule type="expression" dxfId="2863" priority="153">
      <formula>AND(OR(D32=$M$10,D32=$O$10),AND(NOT(ISBLANK($M$10)),NOT(ISBLANK(D32)),NOT(D32=0)))</formula>
    </cfRule>
    <cfRule type="expression" dxfId="2862" priority="154">
      <formula>AND(OR(D32=$M$9,D32=$O$9),AND(NOT(ISBLANK($M$9)),NOT(ISBLANK(D32)),NOT(D32=0)))</formula>
    </cfRule>
    <cfRule type="expression" dxfId="2861" priority="155">
      <formula>AND(OR(D32=$M$8,D32=$O$8),AND(NOT(ISBLANK($M$8)),NOT(ISBLANK(D32)),NOT(D32=0)))</formula>
    </cfRule>
    <cfRule type="expression" dxfId="2860" priority="156">
      <formula>AND(OR(D32=$M$7,D32=$O$7),AND(NOT(ISBLANK($M$7)),NOT(ISBLANK(D32)),NOT(D32=0)))</formula>
    </cfRule>
    <cfRule type="expression" dxfId="2859" priority="157">
      <formula>AND(OR(D32=$M$6,D32=$O$6),AND(NOT(ISBLANK($M$6)),NOT(ISBLANK(D32)),NOT(D32=0)))</formula>
    </cfRule>
    <cfRule type="expression" dxfId="2858" priority="158">
      <formula>AND(OR(D32=$M$5,D32=$O$5),AND(NOT(ISBLANK($M$5)),NOT(ISBLANK(D32)),NOT(D32=0)))</formula>
    </cfRule>
    <cfRule type="expression" dxfId="2857" priority="159">
      <formula>AND(OR(D32=$M$4,D32=$O$4),AND(NOT(ISBLANK($M$4)),NOT(ISBLANK(D32)),NOT(D32=0)))</formula>
    </cfRule>
    <cfRule type="cellIs" dxfId="2856" priority="160" operator="equal">
      <formula>0</formula>
    </cfRule>
  </conditionalFormatting>
  <conditionalFormatting sqref="M32:O32">
    <cfRule type="expression" dxfId="2855" priority="145">
      <formula>AND(OR(M32=$M$10,M32=$O$10),AND(NOT(ISBLANK($M$10)),NOT(ISBLANK(M32)),NOT(M32=0)))</formula>
    </cfRule>
    <cfRule type="expression" dxfId="2854" priority="146">
      <formula>AND(OR(M32=$M$9,M32=$O$9),AND(NOT(ISBLANK($M$9)),NOT(ISBLANK(M32)),NOT(M32=0)))</formula>
    </cfRule>
    <cfRule type="expression" dxfId="2853" priority="147">
      <formula>AND(OR(M32=$M$8,M32=$O$8),AND(NOT(ISBLANK($M$8)),NOT(ISBLANK(M32)),NOT(M32=0)))</formula>
    </cfRule>
    <cfRule type="expression" dxfId="2852" priority="148">
      <formula>AND(OR(M32=$M$7,M32=$O$7),AND(NOT(ISBLANK($M$7)),NOT(ISBLANK(M32)),NOT(M32=0)))</formula>
    </cfRule>
    <cfRule type="expression" dxfId="2851" priority="149">
      <formula>AND(OR(M32=$M$6,M32=$O$6),AND(NOT(ISBLANK($M$6)),NOT(ISBLANK(M32)),NOT(M32=0)))</formula>
    </cfRule>
    <cfRule type="expression" dxfId="2850" priority="150">
      <formula>AND(OR(M32=$M$5,M32=$O$5),AND(NOT(ISBLANK($M$5)),NOT(ISBLANK(M32)),NOT(M32=0)))</formula>
    </cfRule>
    <cfRule type="expression" dxfId="2849" priority="151">
      <formula>AND(OR(M32=$M$4,M32=$O$4),AND(NOT(ISBLANK($M$4)),NOT(ISBLANK(M32)),NOT(M32=0)))</formula>
    </cfRule>
    <cfRule type="cellIs" dxfId="2848" priority="152" operator="equal">
      <formula>0</formula>
    </cfRule>
  </conditionalFormatting>
  <conditionalFormatting sqref="L32">
    <cfRule type="expression" dxfId="2847" priority="137">
      <formula>AND(OR(L32=$M$10,L32=$O$10),AND(NOT(ISBLANK($M$10)),NOT(ISBLANK(L32)),NOT(L32=0)))</formula>
    </cfRule>
    <cfRule type="expression" dxfId="2846" priority="138">
      <formula>AND(OR(L32=$M$9,L32=$O$9),AND(NOT(ISBLANK($M$9)),NOT(ISBLANK(L32)),NOT(L32=0)))</formula>
    </cfRule>
    <cfRule type="expression" dxfId="2845" priority="139">
      <formula>AND(OR(L32=$M$8,L32=$O$8),AND(NOT(ISBLANK($M$8)),NOT(ISBLANK(L32)),NOT(L32=0)))</formula>
    </cfRule>
    <cfRule type="expression" dxfId="2844" priority="140">
      <formula>AND(OR(L32=$M$7,L32=$O$7),AND(NOT(ISBLANK($M$7)),NOT(ISBLANK(L32)),NOT(L32=0)))</formula>
    </cfRule>
    <cfRule type="expression" dxfId="2843" priority="141">
      <formula>AND(OR(L32=$M$6,L32=$O$6),AND(NOT(ISBLANK($M$6)),NOT(ISBLANK(L32)),NOT(L32=0)))</formula>
    </cfRule>
    <cfRule type="expression" dxfId="2842" priority="142">
      <formula>AND(OR(L32=$M$5,L32=$O$5),AND(NOT(ISBLANK($M$5)),NOT(ISBLANK(L32)),NOT(L32=0)))</formula>
    </cfRule>
    <cfRule type="expression" dxfId="2841" priority="143">
      <formula>AND(OR(L32=$M$4,L32=$O$4),AND(NOT(ISBLANK($M$4)),NOT(ISBLANK(L32)),NOT(L32=0)))</formula>
    </cfRule>
    <cfRule type="cellIs" dxfId="2840" priority="144" operator="equal">
      <formula>0</formula>
    </cfRule>
  </conditionalFormatting>
  <conditionalFormatting sqref="J32:J33">
    <cfRule type="expression" dxfId="2839" priority="129">
      <formula>AND(OR(J32=$M$10,J32=$O$10),AND(NOT(ISBLANK($M$10)),NOT(ISBLANK(J32)),NOT(J32=0)))</formula>
    </cfRule>
    <cfRule type="expression" dxfId="2838" priority="130">
      <formula>AND(OR(J32=$M$9,J32=$O$9),AND(NOT(ISBLANK($M$9)),NOT(ISBLANK(J32)),NOT(J32=0)))</formula>
    </cfRule>
    <cfRule type="expression" dxfId="2837" priority="131">
      <formula>AND(OR(J32=$M$8,J32=$O$8),AND(NOT(ISBLANK($M$8)),NOT(ISBLANK(J32)),NOT(J32=0)))</formula>
    </cfRule>
    <cfRule type="expression" dxfId="2836" priority="132">
      <formula>AND(OR(J32=$M$7,J32=$O$7),AND(NOT(ISBLANK($M$7)),NOT(ISBLANK(J32)),NOT(J32=0)))</formula>
    </cfRule>
    <cfRule type="expression" dxfId="2835" priority="133">
      <formula>AND(OR(J32=$M$6,J32=$O$6),AND(NOT(ISBLANK($M$6)),NOT(ISBLANK(J32)),NOT(J32=0)))</formula>
    </cfRule>
    <cfRule type="expression" dxfId="2834" priority="134">
      <formula>AND(OR(J32=$M$5,J32=$O$5),AND(NOT(ISBLANK($M$5)),NOT(ISBLANK(J32)),NOT(J32=0)))</formula>
    </cfRule>
    <cfRule type="expression" dxfId="2833" priority="135">
      <formula>AND(OR(J32=$M$4,J32=$O$4),AND(NOT(ISBLANK($M$4)),NOT(ISBLANK(J32)),NOT(J32=0)))</formula>
    </cfRule>
    <cfRule type="cellIs" dxfId="2832" priority="136" operator="equal">
      <formula>0</formula>
    </cfRule>
  </conditionalFormatting>
  <conditionalFormatting sqref="E35:I35 K35 M35:Q35 P34:Q34">
    <cfRule type="expression" dxfId="2831" priority="121">
      <formula>AND(OR(E34=$M$10,E34=$O$10),AND(NOT(ISBLANK($M$10)),NOT(ISBLANK(E34)),NOT(E34=0)))</formula>
    </cfRule>
    <cfRule type="expression" dxfId="2830" priority="122">
      <formula>AND(OR(E34=$M$9,E34=$O$9),AND(NOT(ISBLANK($M$9)),NOT(ISBLANK(E34)),NOT(E34=0)))</formula>
    </cfRule>
    <cfRule type="expression" dxfId="2829" priority="123">
      <formula>AND(OR(E34=$M$8,E34=$O$8),AND(NOT(ISBLANK($M$8)),NOT(ISBLANK(E34)),NOT(E34=0)))</formula>
    </cfRule>
    <cfRule type="expression" dxfId="2828" priority="124">
      <formula>AND(OR(E34=$M$7,E34=$O$7),AND(NOT(ISBLANK($M$7)),NOT(ISBLANK(E34)),NOT(E34=0)))</formula>
    </cfRule>
    <cfRule type="expression" dxfId="2827" priority="125">
      <formula>AND(OR(E34=$M$6,E34=$O$6),AND(NOT(ISBLANK($M$6)),NOT(ISBLANK(E34)),NOT(E34=0)))</formula>
    </cfRule>
    <cfRule type="expression" dxfId="2826" priority="126">
      <formula>AND(OR(E34=$M$5,E34=$O$5),AND(NOT(ISBLANK($M$5)),NOT(ISBLANK(E34)),NOT(E34=0)))</formula>
    </cfRule>
    <cfRule type="expression" dxfId="2825" priority="127">
      <formula>AND(OR(E34=$M$4,E34=$O$4),AND(NOT(ISBLANK($M$4)),NOT(ISBLANK(E34)),NOT(E34=0)))</formula>
    </cfRule>
    <cfRule type="cellIs" dxfId="2824" priority="128" operator="equal">
      <formula>0</formula>
    </cfRule>
  </conditionalFormatting>
  <conditionalFormatting sqref="E34:I34 K34">
    <cfRule type="expression" dxfId="2823" priority="113">
      <formula>AND(OR(E34=$M$10,E34=$O$10),AND(NOT(ISBLANK($M$10)),NOT(ISBLANK(E34)),NOT(E34=0)))</formula>
    </cfRule>
    <cfRule type="expression" dxfId="2822" priority="114">
      <formula>AND(OR(E34=$M$9,E34=$O$9),AND(NOT(ISBLANK($M$9)),NOT(ISBLANK(E34)),NOT(E34=0)))</formula>
    </cfRule>
    <cfRule type="expression" dxfId="2821" priority="115">
      <formula>AND(OR(E34=$M$8,E34=$O$8),AND(NOT(ISBLANK($M$8)),NOT(ISBLANK(E34)),NOT(E34=0)))</formula>
    </cfRule>
    <cfRule type="expression" dxfId="2820" priority="116">
      <formula>AND(OR(E34=$M$7,E34=$O$7),AND(NOT(ISBLANK($M$7)),NOT(ISBLANK(E34)),NOT(E34=0)))</formula>
    </cfRule>
    <cfRule type="expression" dxfId="2819" priority="117">
      <formula>AND(OR(E34=$M$6,E34=$O$6),AND(NOT(ISBLANK($M$6)),NOT(ISBLANK(E34)),NOT(E34=0)))</formula>
    </cfRule>
    <cfRule type="expression" dxfId="2818" priority="118">
      <formula>AND(OR(E34=$M$5,E34=$O$5),AND(NOT(ISBLANK($M$5)),NOT(ISBLANK(E34)),NOT(E34=0)))</formula>
    </cfRule>
    <cfRule type="expression" dxfId="2817" priority="119">
      <formula>AND(OR(E34=$M$4,E34=$O$4),AND(NOT(ISBLANK($M$4)),NOT(ISBLANK(E34)),NOT(E34=0)))</formula>
    </cfRule>
    <cfRule type="cellIs" dxfId="2816" priority="120" operator="equal">
      <formula>0</formula>
    </cfRule>
  </conditionalFormatting>
  <conditionalFormatting sqref="M34:O34">
    <cfRule type="expression" dxfId="2815" priority="105">
      <formula>AND(OR(M34=$M$10,M34=$O$10),AND(NOT(ISBLANK($M$10)),NOT(ISBLANK(M34)),NOT(M34=0)))</formula>
    </cfRule>
    <cfRule type="expression" dxfId="2814" priority="106">
      <formula>AND(OR(M34=$M$9,M34=$O$9),AND(NOT(ISBLANK($M$9)),NOT(ISBLANK(M34)),NOT(M34=0)))</formula>
    </cfRule>
    <cfRule type="expression" dxfId="2813" priority="107">
      <formula>AND(OR(M34=$M$8,M34=$O$8),AND(NOT(ISBLANK($M$8)),NOT(ISBLANK(M34)),NOT(M34=0)))</formula>
    </cfRule>
    <cfRule type="expression" dxfId="2812" priority="108">
      <formula>AND(OR(M34=$M$7,M34=$O$7),AND(NOT(ISBLANK($M$7)),NOT(ISBLANK(M34)),NOT(M34=0)))</formula>
    </cfRule>
    <cfRule type="expression" dxfId="2811" priority="109">
      <formula>AND(OR(M34=$M$6,M34=$O$6),AND(NOT(ISBLANK($M$6)),NOT(ISBLANK(M34)),NOT(M34=0)))</formula>
    </cfRule>
    <cfRule type="expression" dxfId="2810" priority="110">
      <formula>AND(OR(M34=$M$5,M34=$O$5),AND(NOT(ISBLANK($M$5)),NOT(ISBLANK(M34)),NOT(M34=0)))</formula>
    </cfRule>
    <cfRule type="expression" dxfId="2809" priority="111">
      <formula>AND(OR(M34=$M$4,M34=$O$4),AND(NOT(ISBLANK($M$4)),NOT(ISBLANK(M34)),NOT(M34=0)))</formula>
    </cfRule>
    <cfRule type="cellIs" dxfId="2808" priority="112" operator="equal">
      <formula>0</formula>
    </cfRule>
  </conditionalFormatting>
  <conditionalFormatting sqref="D35">
    <cfRule type="expression" dxfId="2807" priority="97">
      <formula>AND(OR(D35=$M$10,D35=$O$10),AND(NOT(ISBLANK($M$10)),NOT(ISBLANK(D35)),NOT(D35=0)))</formula>
    </cfRule>
    <cfRule type="expression" dxfId="2806" priority="98">
      <formula>AND(OR(D35=$M$9,D35=$O$9),AND(NOT(ISBLANK($M$9)),NOT(ISBLANK(D35)),NOT(D35=0)))</formula>
    </cfRule>
    <cfRule type="expression" dxfId="2805" priority="99">
      <formula>AND(OR(D35=$M$8,D35=$O$8),AND(NOT(ISBLANK($M$8)),NOT(ISBLANK(D35)),NOT(D35=0)))</formula>
    </cfRule>
    <cfRule type="expression" dxfId="2804" priority="100">
      <formula>AND(OR(D35=$M$7,D35=$O$7),AND(NOT(ISBLANK($M$7)),NOT(ISBLANK(D35)),NOT(D35=0)))</formula>
    </cfRule>
    <cfRule type="expression" dxfId="2803" priority="101">
      <formula>AND(OR(D35=$M$6,D35=$O$6),AND(NOT(ISBLANK($M$6)),NOT(ISBLANK(D35)),NOT(D35=0)))</formula>
    </cfRule>
    <cfRule type="expression" dxfId="2802" priority="102">
      <formula>AND(OR(D35=$M$5,D35=$O$5),AND(NOT(ISBLANK($M$5)),NOT(ISBLANK(D35)),NOT(D35=0)))</formula>
    </cfRule>
    <cfRule type="expression" dxfId="2801" priority="103">
      <formula>AND(OR(D35=$M$4,D35=$O$4),AND(NOT(ISBLANK($M$4)),NOT(ISBLANK(D35)),NOT(D35=0)))</formula>
    </cfRule>
    <cfRule type="cellIs" dxfId="2800" priority="104" operator="equal">
      <formula>0</formula>
    </cfRule>
  </conditionalFormatting>
  <conditionalFormatting sqref="L35">
    <cfRule type="expression" dxfId="2799" priority="89">
      <formula>AND(OR(L35=$M$10,L35=$O$10),AND(NOT(ISBLANK($M$10)),NOT(ISBLANK(L35)),NOT(L35=0)))</formula>
    </cfRule>
    <cfRule type="expression" dxfId="2798" priority="90">
      <formula>AND(OR(L35=$M$9,L35=$O$9),AND(NOT(ISBLANK($M$9)),NOT(ISBLANK(L35)),NOT(L35=0)))</formula>
    </cfRule>
    <cfRule type="expression" dxfId="2797" priority="91">
      <formula>AND(OR(L35=$M$8,L35=$O$8),AND(NOT(ISBLANK($M$8)),NOT(ISBLANK(L35)),NOT(L35=0)))</formula>
    </cfRule>
    <cfRule type="expression" dxfId="2796" priority="92">
      <formula>AND(OR(L35=$M$7,L35=$O$7),AND(NOT(ISBLANK($M$7)),NOT(ISBLANK(L35)),NOT(L35=0)))</formula>
    </cfRule>
    <cfRule type="expression" dxfId="2795" priority="93">
      <formula>AND(OR(L35=$M$6,L35=$O$6),AND(NOT(ISBLANK($M$6)),NOT(ISBLANK(L35)),NOT(L35=0)))</formula>
    </cfRule>
    <cfRule type="expression" dxfId="2794" priority="94">
      <formula>AND(OR(L35=$M$5,L35=$O$5),AND(NOT(ISBLANK($M$5)),NOT(ISBLANK(L35)),NOT(L35=0)))</formula>
    </cfRule>
    <cfRule type="expression" dxfId="2793" priority="95">
      <formula>AND(OR(L35=$M$4,L35=$O$4),AND(NOT(ISBLANK($M$4)),NOT(ISBLANK(L35)),NOT(L35=0)))</formula>
    </cfRule>
    <cfRule type="cellIs" dxfId="2792" priority="96" operator="equal">
      <formula>0</formula>
    </cfRule>
  </conditionalFormatting>
  <conditionalFormatting sqref="L34">
    <cfRule type="expression" dxfId="2791" priority="81">
      <formula>AND(OR(L34=$M$10,L34=$O$10),AND(NOT(ISBLANK($M$10)),NOT(ISBLANK(L34)),NOT(L34=0)))</formula>
    </cfRule>
    <cfRule type="expression" dxfId="2790" priority="82">
      <formula>AND(OR(L34=$M$9,L34=$O$9),AND(NOT(ISBLANK($M$9)),NOT(ISBLANK(L34)),NOT(L34=0)))</formula>
    </cfRule>
    <cfRule type="expression" dxfId="2789" priority="83">
      <formula>AND(OR(L34=$M$8,L34=$O$8),AND(NOT(ISBLANK($M$8)),NOT(ISBLANK(L34)),NOT(L34=0)))</formula>
    </cfRule>
    <cfRule type="expression" dxfId="2788" priority="84">
      <formula>AND(OR(L34=$M$7,L34=$O$7),AND(NOT(ISBLANK($M$7)),NOT(ISBLANK(L34)),NOT(L34=0)))</formula>
    </cfRule>
    <cfRule type="expression" dxfId="2787" priority="85">
      <formula>AND(OR(L34=$M$6,L34=$O$6),AND(NOT(ISBLANK($M$6)),NOT(ISBLANK(L34)),NOT(L34=0)))</formula>
    </cfRule>
    <cfRule type="expression" dxfId="2786" priority="86">
      <formula>AND(OR(L34=$M$5,L34=$O$5),AND(NOT(ISBLANK($M$5)),NOT(ISBLANK(L34)),NOT(L34=0)))</formula>
    </cfRule>
    <cfRule type="expression" dxfId="2785" priority="87">
      <formula>AND(OR(L34=$M$4,L34=$O$4),AND(NOT(ISBLANK($M$4)),NOT(ISBLANK(L34)),NOT(L34=0)))</formula>
    </cfRule>
    <cfRule type="cellIs" dxfId="2784" priority="88" operator="equal">
      <formula>0</formula>
    </cfRule>
  </conditionalFormatting>
  <conditionalFormatting sqref="D34">
    <cfRule type="expression" dxfId="2783" priority="73">
      <formula>AND(OR(D34=$M$10,D34=$O$10),AND(NOT(ISBLANK($M$10)),NOT(ISBLANK(D34)),NOT(D34=0)))</formula>
    </cfRule>
    <cfRule type="expression" dxfId="2782" priority="74">
      <formula>AND(OR(D34=$M$9,D34=$O$9),AND(NOT(ISBLANK($M$9)),NOT(ISBLANK(D34)),NOT(D34=0)))</formula>
    </cfRule>
    <cfRule type="expression" dxfId="2781" priority="75">
      <formula>AND(OR(D34=$M$8,D34=$O$8),AND(NOT(ISBLANK($M$8)),NOT(ISBLANK(D34)),NOT(D34=0)))</formula>
    </cfRule>
    <cfRule type="expression" dxfId="2780" priority="76">
      <formula>AND(OR(D34=$M$7,D34=$O$7),AND(NOT(ISBLANK($M$7)),NOT(ISBLANK(D34)),NOT(D34=0)))</formula>
    </cfRule>
    <cfRule type="expression" dxfId="2779" priority="77">
      <formula>AND(OR(D34=$M$6,D34=$O$6),AND(NOT(ISBLANK($M$6)),NOT(ISBLANK(D34)),NOT(D34=0)))</formula>
    </cfRule>
    <cfRule type="expression" dxfId="2778" priority="78">
      <formula>AND(OR(D34=$M$5,D34=$O$5),AND(NOT(ISBLANK($M$5)),NOT(ISBLANK(D34)),NOT(D34=0)))</formula>
    </cfRule>
    <cfRule type="expression" dxfId="2777" priority="79">
      <formula>AND(OR(D34=$M$4,D34=$O$4),AND(NOT(ISBLANK($M$4)),NOT(ISBLANK(D34)),NOT(D34=0)))</formula>
    </cfRule>
    <cfRule type="cellIs" dxfId="2776" priority="80" operator="equal">
      <formula>0</formula>
    </cfRule>
  </conditionalFormatting>
  <conditionalFormatting sqref="E37:I37 K37 M37:Q37 P36:Q36">
    <cfRule type="expression" dxfId="2775" priority="65">
      <formula>AND(OR(E36=$M$10,E36=$O$10),AND(NOT(ISBLANK($M$10)),NOT(ISBLANK(E36)),NOT(E36=0)))</formula>
    </cfRule>
    <cfRule type="expression" dxfId="2774" priority="66">
      <formula>AND(OR(E36=$M$9,E36=$O$9),AND(NOT(ISBLANK($M$9)),NOT(ISBLANK(E36)),NOT(E36=0)))</formula>
    </cfRule>
    <cfRule type="expression" dxfId="2773" priority="67">
      <formula>AND(OR(E36=$M$8,E36=$O$8),AND(NOT(ISBLANK($M$8)),NOT(ISBLANK(E36)),NOT(E36=0)))</formula>
    </cfRule>
    <cfRule type="expression" dxfId="2772" priority="68">
      <formula>AND(OR(E36=$M$7,E36=$O$7),AND(NOT(ISBLANK($M$7)),NOT(ISBLANK(E36)),NOT(E36=0)))</formula>
    </cfRule>
    <cfRule type="expression" dxfId="2771" priority="69">
      <formula>AND(OR(E36=$M$6,E36=$O$6),AND(NOT(ISBLANK($M$6)),NOT(ISBLANK(E36)),NOT(E36=0)))</formula>
    </cfRule>
    <cfRule type="expression" dxfId="2770" priority="70">
      <formula>AND(OR(E36=$M$5,E36=$O$5),AND(NOT(ISBLANK($M$5)),NOT(ISBLANK(E36)),NOT(E36=0)))</formula>
    </cfRule>
    <cfRule type="expression" dxfId="2769" priority="71">
      <formula>AND(OR(E36=$M$4,E36=$O$4),AND(NOT(ISBLANK($M$4)),NOT(ISBLANK(E36)),NOT(E36=0)))</formula>
    </cfRule>
    <cfRule type="cellIs" dxfId="2768" priority="72" operator="equal">
      <formula>0</formula>
    </cfRule>
  </conditionalFormatting>
  <conditionalFormatting sqref="M36:O36">
    <cfRule type="expression" dxfId="2767" priority="57">
      <formula>AND(OR(M36=$M$10,M36=$O$10),AND(NOT(ISBLANK($M$10)),NOT(ISBLANK(M36)),NOT(M36=0)))</formula>
    </cfRule>
    <cfRule type="expression" dxfId="2766" priority="58">
      <formula>AND(OR(M36=$M$9,M36=$O$9),AND(NOT(ISBLANK($M$9)),NOT(ISBLANK(M36)),NOT(M36=0)))</formula>
    </cfRule>
    <cfRule type="expression" dxfId="2765" priority="59">
      <formula>AND(OR(M36=$M$8,M36=$O$8),AND(NOT(ISBLANK($M$8)),NOT(ISBLANK(M36)),NOT(M36=0)))</formula>
    </cfRule>
    <cfRule type="expression" dxfId="2764" priority="60">
      <formula>AND(OR(M36=$M$7,M36=$O$7),AND(NOT(ISBLANK($M$7)),NOT(ISBLANK(M36)),NOT(M36=0)))</formula>
    </cfRule>
    <cfRule type="expression" dxfId="2763" priority="61">
      <formula>AND(OR(M36=$M$6,M36=$O$6),AND(NOT(ISBLANK($M$6)),NOT(ISBLANK(M36)),NOT(M36=0)))</formula>
    </cfRule>
    <cfRule type="expression" dxfId="2762" priority="62">
      <formula>AND(OR(M36=$M$5,M36=$O$5),AND(NOT(ISBLANK($M$5)),NOT(ISBLANK(M36)),NOT(M36=0)))</formula>
    </cfRule>
    <cfRule type="expression" dxfId="2761" priority="63">
      <formula>AND(OR(M36=$M$4,M36=$O$4),AND(NOT(ISBLANK($M$4)),NOT(ISBLANK(M36)),NOT(M36=0)))</formula>
    </cfRule>
    <cfRule type="cellIs" dxfId="2760" priority="64" operator="equal">
      <formula>0</formula>
    </cfRule>
  </conditionalFormatting>
  <conditionalFormatting sqref="J36:J37">
    <cfRule type="expression" dxfId="2759" priority="49">
      <formula>AND(OR(J36=$M$10,J36=$O$10),AND(NOT(ISBLANK($M$10)),NOT(ISBLANK(J36)),NOT(J36=0)))</formula>
    </cfRule>
    <cfRule type="expression" dxfId="2758" priority="50">
      <formula>AND(OR(J36=$M$9,J36=$O$9),AND(NOT(ISBLANK($M$9)),NOT(ISBLANK(J36)),NOT(J36=0)))</formula>
    </cfRule>
    <cfRule type="expression" dxfId="2757" priority="51">
      <formula>AND(OR(J36=$M$8,J36=$O$8),AND(NOT(ISBLANK($M$8)),NOT(ISBLANK(J36)),NOT(J36=0)))</formula>
    </cfRule>
    <cfRule type="expression" dxfId="2756" priority="52">
      <formula>AND(OR(J36=$M$7,J36=$O$7),AND(NOT(ISBLANK($M$7)),NOT(ISBLANK(J36)),NOT(J36=0)))</formula>
    </cfRule>
    <cfRule type="expression" dxfId="2755" priority="53">
      <formula>AND(OR(J36=$M$6,J36=$O$6),AND(NOT(ISBLANK($M$6)),NOT(ISBLANK(J36)),NOT(J36=0)))</formula>
    </cfRule>
    <cfRule type="expression" dxfId="2754" priority="54">
      <formula>AND(OR(J36=$M$5,J36=$O$5),AND(NOT(ISBLANK($M$5)),NOT(ISBLANK(J36)),NOT(J36=0)))</formula>
    </cfRule>
    <cfRule type="expression" dxfId="2753" priority="55">
      <formula>AND(OR(J36=$M$4,J36=$O$4),AND(NOT(ISBLANK($M$4)),NOT(ISBLANK(J36)),NOT(J36=0)))</formula>
    </cfRule>
    <cfRule type="cellIs" dxfId="2752" priority="56" operator="equal">
      <formula>0</formula>
    </cfRule>
  </conditionalFormatting>
  <conditionalFormatting sqref="L36">
    <cfRule type="expression" dxfId="2751" priority="41">
      <formula>AND(OR(L36=$M$10,L36=$O$10),AND(NOT(ISBLANK($M$10)),NOT(ISBLANK(L36)),NOT(L36=0)))</formula>
    </cfRule>
    <cfRule type="expression" dxfId="2750" priority="42">
      <formula>AND(OR(L36=$M$9,L36=$O$9),AND(NOT(ISBLANK($M$9)),NOT(ISBLANK(L36)),NOT(L36=0)))</formula>
    </cfRule>
    <cfRule type="expression" dxfId="2749" priority="43">
      <formula>AND(OR(L36=$M$8,L36=$O$8),AND(NOT(ISBLANK($M$8)),NOT(ISBLANK(L36)),NOT(L36=0)))</formula>
    </cfRule>
    <cfRule type="expression" dxfId="2748" priority="44">
      <formula>AND(OR(L36=$M$7,L36=$O$7),AND(NOT(ISBLANK($M$7)),NOT(ISBLANK(L36)),NOT(L36=0)))</formula>
    </cfRule>
    <cfRule type="expression" dxfId="2747" priority="45">
      <formula>AND(OR(L36=$M$6,L36=$O$6),AND(NOT(ISBLANK($M$6)),NOT(ISBLANK(L36)),NOT(L36=0)))</formula>
    </cfRule>
    <cfRule type="expression" dxfId="2746" priority="46">
      <formula>AND(OR(L36=$M$5,L36=$O$5),AND(NOT(ISBLANK($M$5)),NOT(ISBLANK(L36)),NOT(L36=0)))</formula>
    </cfRule>
    <cfRule type="expression" dxfId="2745" priority="47">
      <formula>AND(OR(L36=$M$4,L36=$O$4),AND(NOT(ISBLANK($M$4)),NOT(ISBLANK(L36)),NOT(L36=0)))</formula>
    </cfRule>
    <cfRule type="cellIs" dxfId="2744" priority="48" operator="equal">
      <formula>0</formula>
    </cfRule>
  </conditionalFormatting>
  <conditionalFormatting sqref="D36">
    <cfRule type="expression" dxfId="2743" priority="33">
      <formula>AND(OR(D36=$M$10,D36=$O$10),AND(NOT(ISBLANK($M$10)),NOT(ISBLANK(D36)),NOT(D36=0)))</formula>
    </cfRule>
    <cfRule type="expression" dxfId="2742" priority="34">
      <formula>AND(OR(D36=$M$9,D36=$O$9),AND(NOT(ISBLANK($M$9)),NOT(ISBLANK(D36)),NOT(D36=0)))</formula>
    </cfRule>
    <cfRule type="expression" dxfId="2741" priority="35">
      <formula>AND(OR(D36=$M$8,D36=$O$8),AND(NOT(ISBLANK($M$8)),NOT(ISBLANK(D36)),NOT(D36=0)))</formula>
    </cfRule>
    <cfRule type="expression" dxfId="2740" priority="36">
      <formula>AND(OR(D36=$M$7,D36=$O$7),AND(NOT(ISBLANK($M$7)),NOT(ISBLANK(D36)),NOT(D36=0)))</formula>
    </cfRule>
    <cfRule type="expression" dxfId="2739" priority="37">
      <formula>AND(OR(D36=$M$6,D36=$O$6),AND(NOT(ISBLANK($M$6)),NOT(ISBLANK(D36)),NOT(D36=0)))</formula>
    </cfRule>
    <cfRule type="expression" dxfId="2738" priority="38">
      <formula>AND(OR(D36=$M$5,D36=$O$5),AND(NOT(ISBLANK($M$5)),NOT(ISBLANK(D36)),NOT(D36=0)))</formula>
    </cfRule>
    <cfRule type="expression" dxfId="2737" priority="39">
      <formula>AND(OR(D36=$M$4,D36=$O$4),AND(NOT(ISBLANK($M$4)),NOT(ISBLANK(D36)),NOT(D36=0)))</formula>
    </cfRule>
    <cfRule type="cellIs" dxfId="2736" priority="40" operator="equal">
      <formula>0</formula>
    </cfRule>
  </conditionalFormatting>
  <conditionalFormatting sqref="D37">
    <cfRule type="expression" dxfId="2735" priority="25">
      <formula>AND(OR(D37=$M$10,D37=$O$10),AND(NOT(ISBLANK($M$10)),NOT(ISBLANK(D37)),NOT(D37=0)))</formula>
    </cfRule>
    <cfRule type="expression" dxfId="2734" priority="26">
      <formula>AND(OR(D37=$M$9,D37=$O$9),AND(NOT(ISBLANK($M$9)),NOT(ISBLANK(D37)),NOT(D37=0)))</formula>
    </cfRule>
    <cfRule type="expression" dxfId="2733" priority="27">
      <formula>AND(OR(D37=$M$8,D37=$O$8),AND(NOT(ISBLANK($M$8)),NOT(ISBLANK(D37)),NOT(D37=0)))</formula>
    </cfRule>
    <cfRule type="expression" dxfId="2732" priority="28">
      <formula>AND(OR(D37=$M$7,D37=$O$7),AND(NOT(ISBLANK($M$7)),NOT(ISBLANK(D37)),NOT(D37=0)))</formula>
    </cfRule>
    <cfRule type="expression" dxfId="2731" priority="29">
      <formula>AND(OR(D37=$M$6,D37=$O$6),AND(NOT(ISBLANK($M$6)),NOT(ISBLANK(D37)),NOT(D37=0)))</formula>
    </cfRule>
    <cfRule type="expression" dxfId="2730" priority="30">
      <formula>AND(OR(D37=$M$5,D37=$O$5),AND(NOT(ISBLANK($M$5)),NOT(ISBLANK(D37)),NOT(D37=0)))</formula>
    </cfRule>
    <cfRule type="expression" dxfId="2729" priority="31">
      <formula>AND(OR(D37=$M$4,D37=$O$4),AND(NOT(ISBLANK($M$4)),NOT(ISBLANK(D37)),NOT(D37=0)))</formula>
    </cfRule>
    <cfRule type="cellIs" dxfId="2728" priority="32" operator="equal">
      <formula>0</formula>
    </cfRule>
  </conditionalFormatting>
  <conditionalFormatting sqref="M39:N39 P39:Q39">
    <cfRule type="expression" dxfId="2727" priority="17">
      <formula>AND(OR(M39=$M$10,M39=$O$10),AND(NOT(ISBLANK($M$10)),NOT(ISBLANK(M39)),NOT(M39=0)))</formula>
    </cfRule>
    <cfRule type="expression" dxfId="2726" priority="18">
      <formula>AND(OR(M39=$M$9,M39=$O$9),AND(NOT(ISBLANK($M$9)),NOT(ISBLANK(M39)),NOT(M39=0)))</formula>
    </cfRule>
    <cfRule type="expression" dxfId="2725" priority="19">
      <formula>AND(OR(M39=$M$8,M39=$O$8),AND(NOT(ISBLANK($M$8)),NOT(ISBLANK(M39)),NOT(M39=0)))</formula>
    </cfRule>
    <cfRule type="expression" dxfId="2724" priority="20">
      <formula>AND(OR(M39=$M$7,M39=$O$7),AND(NOT(ISBLANK($M$7)),NOT(ISBLANK(M39)),NOT(M39=0)))</formula>
    </cfRule>
    <cfRule type="expression" dxfId="2723" priority="21">
      <formula>AND(OR(M39=$M$6,M39=$O$6),AND(NOT(ISBLANK($M$6)),NOT(ISBLANK(M39)),NOT(M39=0)))</formula>
    </cfRule>
    <cfRule type="expression" dxfId="2722" priority="22">
      <formula>AND(OR(M39=$M$5,M39=$O$5),AND(NOT(ISBLANK($M$5)),NOT(ISBLANK(M39)),NOT(M39=0)))</formula>
    </cfRule>
    <cfRule type="expression" dxfId="2721" priority="23">
      <formula>AND(OR(M39=$M$4,M39=$O$4),AND(NOT(ISBLANK($M$4)),NOT(ISBLANK(M39)),NOT(M39=0)))</formula>
    </cfRule>
    <cfRule type="cellIs" dxfId="2720" priority="24" operator="equal">
      <formula>0</formula>
    </cfRule>
  </conditionalFormatting>
  <conditionalFormatting sqref="L39">
    <cfRule type="expression" dxfId="2719" priority="9">
      <formula>AND(OR(L39=$M$10,L39=$O$10),AND(NOT(ISBLANK($M$10)),NOT(ISBLANK(L39)),NOT(L39=0)))</formula>
    </cfRule>
    <cfRule type="expression" dxfId="2718" priority="10">
      <formula>AND(OR(L39=$M$9,L39=$O$9),AND(NOT(ISBLANK($M$9)),NOT(ISBLANK(L39)),NOT(L39=0)))</formula>
    </cfRule>
    <cfRule type="expression" dxfId="2717" priority="11">
      <formula>AND(OR(L39=$M$8,L39=$O$8),AND(NOT(ISBLANK($M$8)),NOT(ISBLANK(L39)),NOT(L39=0)))</formula>
    </cfRule>
    <cfRule type="expression" dxfId="2716" priority="12">
      <formula>AND(OR(L39=$M$7,L39=$O$7),AND(NOT(ISBLANK($M$7)),NOT(ISBLANK(L39)),NOT(L39=0)))</formula>
    </cfRule>
    <cfRule type="expression" dxfId="2715" priority="13">
      <formula>AND(OR(L39=$M$6,L39=$O$6),AND(NOT(ISBLANK($M$6)),NOT(ISBLANK(L39)),NOT(L39=0)))</formula>
    </cfRule>
    <cfRule type="expression" dxfId="2714" priority="14">
      <formula>AND(OR(L39=$M$5,L39=$O$5),AND(NOT(ISBLANK($M$5)),NOT(ISBLANK(L39)),NOT(L39=0)))</formula>
    </cfRule>
    <cfRule type="expression" dxfId="2713" priority="15">
      <formula>AND(OR(L39=$M$4,L39=$O$4),AND(NOT(ISBLANK($M$4)),NOT(ISBLANK(L39)),NOT(L39=0)))</formula>
    </cfRule>
    <cfRule type="cellIs" dxfId="2712" priority="16" operator="equal">
      <formula>0</formula>
    </cfRule>
  </conditionalFormatting>
  <conditionalFormatting sqref="O39">
    <cfRule type="expression" dxfId="2711" priority="1">
      <formula>AND(OR(O39=$M$10,O39=$O$10),AND(NOT(ISBLANK($M$10)),NOT(ISBLANK(O39)),NOT(O39=0)))</formula>
    </cfRule>
    <cfRule type="expression" dxfId="2710" priority="2">
      <formula>AND(OR(O39=$M$9,O39=$O$9),AND(NOT(ISBLANK($M$9)),NOT(ISBLANK(O39)),NOT(O39=0)))</formula>
    </cfRule>
    <cfRule type="expression" dxfId="2709" priority="3">
      <formula>AND(OR(O39=$M$8,O39=$O$8),AND(NOT(ISBLANK($M$8)),NOT(ISBLANK(O39)),NOT(O39=0)))</formula>
    </cfRule>
    <cfRule type="expression" dxfId="2708" priority="4">
      <formula>AND(OR(O39=$M$7,O39=$O$7),AND(NOT(ISBLANK($M$7)),NOT(ISBLANK(O39)),NOT(O39=0)))</formula>
    </cfRule>
    <cfRule type="expression" dxfId="2707" priority="5">
      <formula>AND(OR(O39=$M$6,O39=$O$6),AND(NOT(ISBLANK($M$6)),NOT(ISBLANK(O39)),NOT(O39=0)))</formula>
    </cfRule>
    <cfRule type="expression" dxfId="2706" priority="6">
      <formula>AND(OR(O39=$M$5,O39=$O$5),AND(NOT(ISBLANK($M$5)),NOT(ISBLANK(O39)),NOT(O39=0)))</formula>
    </cfRule>
    <cfRule type="expression" dxfId="2705" priority="7">
      <formula>AND(OR(O39=$M$4,O39=$O$4),AND(NOT(ISBLANK($M$4)),NOT(ISBLANK(O39)),NOT(O39=0)))</formula>
    </cfRule>
    <cfRule type="cellIs" dxfId="2704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78" zoomScaleNormal="78" workbookViewId="0">
      <selection sqref="A1:Y1"/>
    </sheetView>
  </sheetViews>
  <sheetFormatPr baseColWidth="10" defaultColWidth="11.42578125" defaultRowHeight="15" x14ac:dyDescent="0.25"/>
  <cols>
    <col min="1" max="1" width="6.140625" style="1" bestFit="1" customWidth="1"/>
    <col min="2" max="2" width="6.85546875" style="2" bestFit="1" customWidth="1"/>
    <col min="3" max="3" width="4.42578125" style="2" customWidth="1"/>
    <col min="4" max="4" width="14.7109375" style="1" customWidth="1"/>
    <col min="5" max="5" width="2.28515625" style="2" bestFit="1" customWidth="1"/>
    <col min="6" max="6" width="4" style="2" bestFit="1" customWidth="1"/>
    <col min="7" max="7" width="14.7109375" style="1" customWidth="1"/>
    <col min="8" max="8" width="3.140625" style="1" bestFit="1" customWidth="1"/>
    <col min="9" max="9" width="12.7109375" style="1" customWidth="1"/>
    <col min="10" max="10" width="6.7109375" style="1" customWidth="1"/>
    <col min="11" max="11" width="4" style="2" bestFit="1" customWidth="1"/>
    <col min="12" max="12" width="14.7109375" style="1" customWidth="1"/>
    <col min="13" max="13" width="2.28515625" style="2" bestFit="1" customWidth="1"/>
    <col min="14" max="14" width="4" style="2" bestFit="1" customWidth="1"/>
    <col min="15" max="15" width="14.7109375" style="1" customWidth="1"/>
    <col min="16" max="16" width="3.140625" style="1" bestFit="1" customWidth="1"/>
    <col min="17" max="17" width="12.7109375" style="1" customWidth="1"/>
    <col min="18" max="18" width="6.7109375" style="1" customWidth="1"/>
    <col min="19" max="19" width="4.42578125" style="2" bestFit="1" customWidth="1"/>
    <col min="20" max="20" width="14.7109375" style="1" customWidth="1"/>
    <col min="21" max="21" width="2.28515625" style="2" bestFit="1" customWidth="1"/>
    <col min="22" max="22" width="3.140625" style="2" bestFit="1" customWidth="1"/>
    <col min="23" max="23" width="14.7109375" style="1" customWidth="1"/>
    <col min="24" max="24" width="4" style="1" bestFit="1" customWidth="1"/>
    <col min="25" max="25" width="12.7109375" style="1" customWidth="1"/>
    <col min="26" max="27" width="10.140625" style="1" hidden="1" customWidth="1"/>
    <col min="28" max="28" width="26.140625" style="1" bestFit="1" customWidth="1"/>
    <col min="29" max="29" width="9.140625" style="1" bestFit="1" customWidth="1"/>
    <col min="30" max="30" width="2.7109375" style="2" customWidth="1"/>
    <col min="31" max="31" width="1.85546875" style="1" customWidth="1"/>
    <col min="32" max="33" width="2.7109375" style="1" customWidth="1"/>
    <col min="34" max="34" width="1.85546875" style="1" customWidth="1"/>
    <col min="35" max="36" width="2.7109375" style="1" customWidth="1"/>
    <col min="37" max="37" width="1.85546875" style="1" customWidth="1"/>
    <col min="38" max="39" width="2.7109375" style="1" customWidth="1"/>
    <col min="40" max="40" width="1.85546875" style="1" customWidth="1"/>
    <col min="41" max="42" width="2.7109375" style="1" customWidth="1"/>
    <col min="43" max="43" width="1.85546875" style="1" customWidth="1"/>
    <col min="44" max="45" width="2.7109375" style="1" customWidth="1"/>
    <col min="46" max="46" width="1.85546875" style="1" customWidth="1"/>
    <col min="47" max="48" width="2.7109375" style="1" customWidth="1"/>
    <col min="49" max="49" width="1.85546875" style="1" customWidth="1"/>
    <col min="50" max="50" width="2.7109375" style="1" customWidth="1"/>
    <col min="51" max="52" width="3.28515625" style="1" customWidth="1"/>
    <col min="53" max="53" width="4.28515625" style="1" customWidth="1"/>
    <col min="54" max="54" width="2.28515625" style="1" bestFit="1" customWidth="1"/>
    <col min="55" max="55" width="4.28515625" style="1" customWidth="1"/>
    <col min="56" max="56" width="3.7109375" style="1" customWidth="1"/>
    <col min="57" max="57" width="6.140625" style="1" customWidth="1"/>
    <col min="58" max="64" width="16.42578125" style="11" customWidth="1"/>
    <col min="65" max="16384" width="11.42578125" style="1"/>
  </cols>
  <sheetData>
    <row r="1" spans="1:64" ht="21" x14ac:dyDescent="0.25">
      <c r="A1" s="585" t="s">
        <v>96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AB1" s="586" t="str">
        <f>+A1</f>
        <v>Gruppe 7 männlich</v>
      </c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</row>
    <row r="2" spans="1:64" x14ac:dyDescent="0.25">
      <c r="D2" s="2"/>
      <c r="G2" s="2"/>
      <c r="H2" s="2"/>
      <c r="I2" s="2"/>
      <c r="J2" s="2"/>
      <c r="L2" s="2"/>
      <c r="O2" s="2"/>
      <c r="P2" s="2"/>
      <c r="Q2" s="2"/>
      <c r="R2" s="2"/>
      <c r="T2" s="2"/>
      <c r="W2" s="2"/>
      <c r="X2" s="2"/>
      <c r="Y2" s="2"/>
      <c r="Z2" s="2"/>
      <c r="AA2" s="2"/>
      <c r="AB2" s="2"/>
      <c r="AC2" s="2"/>
    </row>
    <row r="3" spans="1:64" ht="21.2" customHeight="1" x14ac:dyDescent="0.25">
      <c r="C3" s="249" t="s">
        <v>1</v>
      </c>
      <c r="D3" s="587" t="s">
        <v>10</v>
      </c>
      <c r="E3" s="587"/>
      <c r="F3" s="587"/>
      <c r="G3" s="587" t="s">
        <v>11</v>
      </c>
      <c r="H3" s="587"/>
      <c r="I3" s="249" t="s">
        <v>9</v>
      </c>
      <c r="J3" s="113"/>
      <c r="L3" s="2"/>
      <c r="M3" s="588" t="s">
        <v>29</v>
      </c>
      <c r="N3" s="588"/>
      <c r="O3" s="588"/>
      <c r="P3" s="2"/>
      <c r="Q3" s="2"/>
      <c r="R3" s="2"/>
      <c r="S3" s="249" t="s">
        <v>1</v>
      </c>
      <c r="T3" s="587" t="s">
        <v>10</v>
      </c>
      <c r="U3" s="587"/>
      <c r="V3" s="587"/>
      <c r="W3" s="587" t="s">
        <v>11</v>
      </c>
      <c r="X3" s="587"/>
      <c r="Y3" s="249" t="s">
        <v>9</v>
      </c>
      <c r="Z3" s="2"/>
      <c r="AB3" s="589" t="s">
        <v>14</v>
      </c>
      <c r="AC3" s="589"/>
      <c r="AD3" s="589"/>
      <c r="AE3" s="589"/>
      <c r="AF3" s="589"/>
      <c r="AG3" s="589"/>
      <c r="AH3" s="589"/>
      <c r="AI3" s="589"/>
      <c r="AJ3" s="589"/>
      <c r="AK3" s="589"/>
      <c r="AL3" s="589"/>
      <c r="AM3" s="589"/>
      <c r="AN3" s="589"/>
      <c r="AO3" s="589"/>
      <c r="AP3" s="589"/>
      <c r="AQ3" s="589"/>
      <c r="AR3" s="589"/>
      <c r="AS3" s="589"/>
      <c r="AT3" s="589"/>
      <c r="AU3" s="589"/>
      <c r="AV3" s="589"/>
      <c r="AW3" s="589"/>
      <c r="AX3" s="589"/>
      <c r="AY3" s="589"/>
      <c r="AZ3" s="589"/>
      <c r="BA3" s="589"/>
      <c r="BB3" s="589"/>
      <c r="BC3" s="589"/>
      <c r="BD3" s="589"/>
      <c r="BF3" s="589" t="s">
        <v>20</v>
      </c>
      <c r="BG3" s="589"/>
      <c r="BH3" s="589"/>
      <c r="BI3" s="589"/>
      <c r="BJ3" s="589"/>
      <c r="BK3" s="589"/>
      <c r="BL3" s="589"/>
    </row>
    <row r="4" spans="1:64" ht="21.2" customHeight="1" thickBot="1" x14ac:dyDescent="0.3">
      <c r="B4" s="111">
        <f>+COUNTIF($H$14:$H$42,C4)+COUNTIF($P$14:$P$42,C4)+COUNTIF($X$14:$X$42,C4)</f>
        <v>3</v>
      </c>
      <c r="C4" s="250">
        <v>1</v>
      </c>
      <c r="D4" s="584" t="s">
        <v>397</v>
      </c>
      <c r="E4" s="584"/>
      <c r="F4" s="584"/>
      <c r="G4" s="584" t="s">
        <v>285</v>
      </c>
      <c r="H4" s="584"/>
      <c r="I4" s="575" t="s">
        <v>47</v>
      </c>
      <c r="J4" s="112"/>
      <c r="L4" s="108">
        <v>7</v>
      </c>
      <c r="M4" s="590"/>
      <c r="N4" s="590"/>
      <c r="O4" s="101" t="str">
        <f>+IF(M4="","",IF(COUNTIF($C$4:$C$10,M4)=1,VLOOKUP(M4,$C$4:$I$10,2,FALSE),IF(COUNTIF($S$4:$S$10,M4)=1,VLOOKUP(M4,$S$4:$Y$10,2,FALSE),"")))</f>
        <v/>
      </c>
      <c r="P4" s="2"/>
      <c r="Q4" s="111">
        <f>+COUNTIF($H$14:$H$42,S4)+COUNTIF($P$14:$P$42,S4)+COUNTIF($X$14:$X$42,S4)</f>
        <v>3</v>
      </c>
      <c r="R4" s="111"/>
      <c r="S4" s="250">
        <v>8</v>
      </c>
      <c r="T4" s="584" t="s">
        <v>255</v>
      </c>
      <c r="U4" s="584"/>
      <c r="V4" s="584"/>
      <c r="W4" s="584" t="s">
        <v>216</v>
      </c>
      <c r="X4" s="584"/>
      <c r="Y4" s="575" t="s">
        <v>41</v>
      </c>
      <c r="Z4" s="2"/>
      <c r="AA4" s="2"/>
      <c r="AB4" s="2"/>
      <c r="AC4" s="2"/>
    </row>
    <row r="5" spans="1:64" ht="21.2" customHeight="1" thickBot="1" x14ac:dyDescent="0.3">
      <c r="B5" s="111">
        <f t="shared" ref="B5:B10" si="0">+COUNTIF($H$14:$H$42,C5)+COUNTIF($P$14:$P$42,C5)+COUNTIF($X$14:$X$42,C5)</f>
        <v>3</v>
      </c>
      <c r="C5" s="250">
        <v>2</v>
      </c>
      <c r="D5" s="584" t="s">
        <v>253</v>
      </c>
      <c r="E5" s="584"/>
      <c r="F5" s="584"/>
      <c r="G5" s="584" t="s">
        <v>205</v>
      </c>
      <c r="H5" s="584"/>
      <c r="I5" s="575" t="s">
        <v>41</v>
      </c>
      <c r="J5" s="112"/>
      <c r="L5" s="108">
        <v>12</v>
      </c>
      <c r="M5" s="590"/>
      <c r="N5" s="590"/>
      <c r="O5" s="101" t="str">
        <f t="shared" ref="O5:O10" si="1">+IF(M5="","",IF(COUNTIF($C$4:$C$10,M5)=1,VLOOKUP(M5,$C$4:$I$10,2,FALSE),IF(COUNTIF($S$4:$S$10,M5)=1,VLOOKUP(M5,$S$4:$Y$10,2,FALSE),"")))</f>
        <v/>
      </c>
      <c r="P5" s="2"/>
      <c r="Q5" s="111">
        <f t="shared" ref="Q5:Q10" si="2">+COUNTIF($H$14:$H$42,S5)+COUNTIF($P$14:$P$42,S5)+COUNTIF($X$14:$X$42,S5)</f>
        <v>3</v>
      </c>
      <c r="R5" s="111"/>
      <c r="S5" s="250">
        <v>9</v>
      </c>
      <c r="T5" s="584" t="s">
        <v>237</v>
      </c>
      <c r="U5" s="584"/>
      <c r="V5" s="584"/>
      <c r="W5" s="584" t="s">
        <v>238</v>
      </c>
      <c r="X5" s="584"/>
      <c r="Y5" s="575" t="s">
        <v>39</v>
      </c>
      <c r="Z5" s="2"/>
      <c r="AA5" s="50"/>
      <c r="AB5" s="597" t="s">
        <v>12</v>
      </c>
      <c r="AC5" s="598"/>
      <c r="AD5" s="599" t="str">
        <f>+IF(AB6="","",MID(AB6,1,4))</f>
        <v>Juha</v>
      </c>
      <c r="AE5" s="592"/>
      <c r="AF5" s="593"/>
      <c r="AG5" s="592" t="str">
        <f>+IF(AB7="","",MID(AB7,1,4))</f>
        <v>Girl</v>
      </c>
      <c r="AH5" s="592"/>
      <c r="AI5" s="593"/>
      <c r="AJ5" s="591" t="str">
        <f>+IF(AB8="","",MID(AB8,1,4))</f>
        <v>Baye</v>
      </c>
      <c r="AK5" s="592"/>
      <c r="AL5" s="593"/>
      <c r="AM5" s="591" t="str">
        <f>+IF(AB9="","",MID(AB9,1,4))</f>
        <v>Freh</v>
      </c>
      <c r="AN5" s="592"/>
      <c r="AO5" s="593"/>
      <c r="AP5" s="591" t="str">
        <f>+IF(AB10="","",MID(AB10,1,4))</f>
        <v>Pfei</v>
      </c>
      <c r="AQ5" s="592"/>
      <c r="AR5" s="593"/>
      <c r="AS5" s="591" t="str">
        <f>+IF(AB11="","",MID(AB11,1,4))</f>
        <v xml:space="preserve">Dür </v>
      </c>
      <c r="AT5" s="592"/>
      <c r="AU5" s="593"/>
      <c r="AV5" s="591" t="str">
        <f>+IF(AB12="","",MID(AB12,1,4))</f>
        <v>Fors</v>
      </c>
      <c r="AW5" s="592"/>
      <c r="AX5" s="593"/>
      <c r="AY5" s="51" t="s">
        <v>16</v>
      </c>
      <c r="AZ5" s="52" t="s">
        <v>17</v>
      </c>
      <c r="BA5" s="594" t="s">
        <v>18</v>
      </c>
      <c r="BB5" s="595"/>
      <c r="BC5" s="596"/>
      <c r="BD5" s="53" t="s">
        <v>19</v>
      </c>
      <c r="BG5" s="54" t="s">
        <v>23</v>
      </c>
      <c r="BH5" s="54" t="s">
        <v>22</v>
      </c>
      <c r="BI5" s="54" t="s">
        <v>21</v>
      </c>
      <c r="BJ5" s="54" t="s">
        <v>22</v>
      </c>
      <c r="BK5" s="54" t="s">
        <v>23</v>
      </c>
      <c r="BL5" s="55"/>
    </row>
    <row r="6" spans="1:64" ht="21.2" customHeight="1" thickTop="1" x14ac:dyDescent="0.25">
      <c r="B6" s="111">
        <f t="shared" si="0"/>
        <v>3</v>
      </c>
      <c r="C6" s="250">
        <v>3</v>
      </c>
      <c r="D6" s="584" t="s">
        <v>398</v>
      </c>
      <c r="E6" s="584"/>
      <c r="F6" s="584"/>
      <c r="G6" s="584" t="s">
        <v>454</v>
      </c>
      <c r="H6" s="584"/>
      <c r="I6" s="575" t="s">
        <v>65</v>
      </c>
      <c r="J6" s="112"/>
      <c r="L6" s="2"/>
      <c r="M6" s="590"/>
      <c r="N6" s="590"/>
      <c r="O6" s="101" t="str">
        <f t="shared" si="1"/>
        <v/>
      </c>
      <c r="P6" s="2"/>
      <c r="Q6" s="111">
        <f t="shared" si="2"/>
        <v>3</v>
      </c>
      <c r="R6" s="111"/>
      <c r="S6" s="250">
        <v>10</v>
      </c>
      <c r="T6" s="584" t="s">
        <v>206</v>
      </c>
      <c r="U6" s="584"/>
      <c r="V6" s="584"/>
      <c r="W6" s="584" t="s">
        <v>768</v>
      </c>
      <c r="X6" s="584"/>
      <c r="Y6" s="575" t="s">
        <v>56</v>
      </c>
      <c r="Z6" s="2"/>
      <c r="AA6" s="3" t="str">
        <f>+BD6</f>
        <v/>
      </c>
      <c r="AB6" s="7" t="str">
        <f>+CONCATENATE(D4," ",G4)</f>
        <v>Juhasz Mark</v>
      </c>
      <c r="AC6" s="4" t="str">
        <f>+IF(I4="","",I4)</f>
        <v>NÖTTV</v>
      </c>
      <c r="AD6" s="12"/>
      <c r="AE6" s="13"/>
      <c r="AF6" s="13"/>
      <c r="AG6" s="14"/>
      <c r="AH6" s="15" t="s">
        <v>15</v>
      </c>
      <c r="AI6" s="16"/>
      <c r="AJ6" s="14"/>
      <c r="AK6" s="15" t="s">
        <v>15</v>
      </c>
      <c r="AL6" s="16"/>
      <c r="AM6" s="14"/>
      <c r="AN6" s="15" t="s">
        <v>15</v>
      </c>
      <c r="AO6" s="16"/>
      <c r="AP6" s="14"/>
      <c r="AQ6" s="15" t="s">
        <v>15</v>
      </c>
      <c r="AR6" s="16"/>
      <c r="AS6" s="14"/>
      <c r="AT6" s="15" t="s">
        <v>15</v>
      </c>
      <c r="AU6" s="16"/>
      <c r="AV6" s="14"/>
      <c r="AW6" s="15" t="s">
        <v>15</v>
      </c>
      <c r="AX6" s="4"/>
      <c r="AY6" s="31" t="str">
        <f t="shared" ref="AY6:AY12" si="3">+IF(COUNTIF(AD6:AX6,"")-15=0,"",IF(AD6&gt;AF6,1,0)+IF(AG6&gt;AI6,1,0)+IF(AJ6&gt;AL6,1,0)+IF(AM6&gt;AO6,1,0)+IF(AP6&gt;AR6,1,0)+IF(AS6&gt;AU6,1,0)+IF(AV6&gt;AX6,1,0))</f>
        <v/>
      </c>
      <c r="AZ6" s="18" t="str">
        <f t="shared" ref="AZ6:AZ12" si="4">+IF(AY6="","",IF(AD6&lt;AF6,1,0)+IF(AG6&lt;AI6,1,0)+IF(AJ6&lt;AL6,1,0)+IF(AM6&lt;AO6,1,0)+IF(AP6&lt;AR6,1,0)+IF(AS6&lt;AU6,1,0)+IF(AV6&lt;AX6,1,0))</f>
        <v/>
      </c>
      <c r="BA6" s="33" t="str">
        <f t="shared" ref="BA6:BA12" si="5">IF(AY6="","",SUM(AD6,AG6,AJ6,AM6,AP6,AS6,AV6))</f>
        <v/>
      </c>
      <c r="BB6" s="20" t="s">
        <v>15</v>
      </c>
      <c r="BC6" s="21" t="str">
        <f t="shared" ref="BC6:BC12" si="6">IF(AY6="","",SUM(AF6,AI6,AL6,AO6,AR6,AU6,AX6))</f>
        <v/>
      </c>
      <c r="BD6" s="22" t="str">
        <f>+IF(AY6="","",IF(COUNTIF(AY$6:AY$12,AY6)&gt;1,"",RANK(AY6,AY$6:AY$12)))</f>
        <v/>
      </c>
      <c r="BI6" s="56"/>
    </row>
    <row r="7" spans="1:64" ht="21.2" customHeight="1" thickBot="1" x14ac:dyDescent="0.3">
      <c r="B7" s="111">
        <f t="shared" si="0"/>
        <v>3</v>
      </c>
      <c r="C7" s="250">
        <v>4</v>
      </c>
      <c r="D7" s="584" t="s">
        <v>250</v>
      </c>
      <c r="E7" s="584"/>
      <c r="F7" s="584"/>
      <c r="G7" s="584" t="s">
        <v>214</v>
      </c>
      <c r="H7" s="584"/>
      <c r="I7" s="575" t="s">
        <v>40</v>
      </c>
      <c r="J7" s="112"/>
      <c r="L7" s="2"/>
      <c r="M7" s="590"/>
      <c r="N7" s="590"/>
      <c r="O7" s="101" t="str">
        <f t="shared" si="1"/>
        <v/>
      </c>
      <c r="P7" s="2"/>
      <c r="Q7" s="111">
        <f t="shared" si="2"/>
        <v>3</v>
      </c>
      <c r="R7" s="111"/>
      <c r="S7" s="250">
        <v>11</v>
      </c>
      <c r="T7" s="584" t="s">
        <v>247</v>
      </c>
      <c r="U7" s="584"/>
      <c r="V7" s="584"/>
      <c r="W7" s="584" t="s">
        <v>174</v>
      </c>
      <c r="X7" s="584"/>
      <c r="Y7" s="575" t="s">
        <v>47</v>
      </c>
      <c r="Z7" s="2"/>
      <c r="AA7" s="3" t="str">
        <f t="shared" ref="AA7:AA12" si="7">+BD7</f>
        <v/>
      </c>
      <c r="AB7" s="8" t="str">
        <f t="shared" ref="AB7:AB12" si="8">+CONCATENATE(D5," ",G5)</f>
        <v>Girlinger Benjamin</v>
      </c>
      <c r="AC7" s="5" t="str">
        <f t="shared" ref="AC7:AC12" si="9">+IF(I5="","",I5)</f>
        <v>OÖTTV</v>
      </c>
      <c r="AD7" s="23" t="str">
        <f>+IF(AI6="","",AI6)</f>
        <v/>
      </c>
      <c r="AE7" s="24" t="str">
        <f>+IF(AH6="","",AH6)</f>
        <v>:</v>
      </c>
      <c r="AF7" s="24" t="str">
        <f>+IF(AG6="","",AG6)</f>
        <v/>
      </c>
      <c r="AG7" s="25"/>
      <c r="AH7" s="26"/>
      <c r="AI7" s="27"/>
      <c r="AJ7" s="28"/>
      <c r="AK7" s="29" t="s">
        <v>15</v>
      </c>
      <c r="AL7" s="30"/>
      <c r="AM7" s="28"/>
      <c r="AN7" s="29" t="s">
        <v>15</v>
      </c>
      <c r="AO7" s="30"/>
      <c r="AP7" s="28"/>
      <c r="AQ7" s="29" t="s">
        <v>15</v>
      </c>
      <c r="AR7" s="30"/>
      <c r="AS7" s="28"/>
      <c r="AT7" s="29" t="s">
        <v>15</v>
      </c>
      <c r="AU7" s="30"/>
      <c r="AV7" s="28"/>
      <c r="AW7" s="29" t="s">
        <v>15</v>
      </c>
      <c r="AX7" s="5"/>
      <c r="AY7" s="31" t="str">
        <f t="shared" si="3"/>
        <v/>
      </c>
      <c r="AZ7" s="32" t="str">
        <f t="shared" si="4"/>
        <v/>
      </c>
      <c r="BA7" s="33" t="str">
        <f t="shared" si="5"/>
        <v/>
      </c>
      <c r="BB7" s="34" t="s">
        <v>15</v>
      </c>
      <c r="BC7" s="35" t="str">
        <f t="shared" si="6"/>
        <v/>
      </c>
      <c r="BD7" s="36" t="str">
        <f t="shared" ref="BD7:BD12" si="10">+IF(AY7="","",IF(COUNTIF(AY$6:AY$12,AY7)&gt;1,"",RANK(AY7,AY$6:AY$12)))</f>
        <v/>
      </c>
      <c r="BI7" s="57" t="str">
        <f>+IF(COUNTIF($AA$6:$AA$12,1)=0,"1. Vorrunde A",MID(VLOOKUP(1,$AA$6:$AB$12,2,FALSE),1,SEARCH(" ",VLOOKUP(1,$AA$6:$AB$12,2,FALSE))))</f>
        <v>1. Vorrunde A</v>
      </c>
    </row>
    <row r="8" spans="1:64" ht="21.2" customHeight="1" thickBot="1" x14ac:dyDescent="0.3">
      <c r="B8" s="111">
        <f t="shared" si="0"/>
        <v>3</v>
      </c>
      <c r="C8" s="250">
        <v>5</v>
      </c>
      <c r="D8" s="584" t="s">
        <v>196</v>
      </c>
      <c r="E8" s="584"/>
      <c r="F8" s="584"/>
      <c r="G8" s="584" t="s">
        <v>516</v>
      </c>
      <c r="H8" s="584"/>
      <c r="I8" s="575" t="s">
        <v>44</v>
      </c>
      <c r="J8" s="112"/>
      <c r="L8" s="2"/>
      <c r="M8" s="590"/>
      <c r="N8" s="590"/>
      <c r="O8" s="101" t="str">
        <f t="shared" si="1"/>
        <v/>
      </c>
      <c r="P8" s="2"/>
      <c r="Q8" s="111">
        <f t="shared" si="2"/>
        <v>3</v>
      </c>
      <c r="R8" s="111"/>
      <c r="S8" s="250">
        <v>12</v>
      </c>
      <c r="T8" s="584" t="s">
        <v>211</v>
      </c>
      <c r="U8" s="584"/>
      <c r="V8" s="584"/>
      <c r="W8" s="584" t="s">
        <v>212</v>
      </c>
      <c r="X8" s="584"/>
      <c r="Y8" s="575" t="s">
        <v>44</v>
      </c>
      <c r="Z8" s="2"/>
      <c r="AA8" s="3" t="str">
        <f t="shared" si="7"/>
        <v/>
      </c>
      <c r="AB8" s="9" t="str">
        <f t="shared" si="8"/>
        <v>Bayer Denis</v>
      </c>
      <c r="AC8" s="5" t="str">
        <f t="shared" si="9"/>
        <v>TTTV</v>
      </c>
      <c r="AD8" s="23" t="str">
        <f>+IF(AL6="","",AL6)</f>
        <v/>
      </c>
      <c r="AE8" s="24" t="str">
        <f>+IF(AK6="","",AK6)</f>
        <v>:</v>
      </c>
      <c r="AF8" s="24" t="str">
        <f>+IF(AJ6="","",AJ6)</f>
        <v/>
      </c>
      <c r="AG8" s="37" t="str">
        <f>+IF(AL7="","",AL7)</f>
        <v/>
      </c>
      <c r="AH8" s="24" t="str">
        <f>+IF(AK7="","",AK7)</f>
        <v>:</v>
      </c>
      <c r="AI8" s="38" t="str">
        <f>+IF(AJ7="","",AJ7)</f>
        <v/>
      </c>
      <c r="AJ8" s="26"/>
      <c r="AK8" s="26"/>
      <c r="AL8" s="27"/>
      <c r="AM8" s="28"/>
      <c r="AN8" s="29" t="s">
        <v>15</v>
      </c>
      <c r="AO8" s="30"/>
      <c r="AP8" s="28"/>
      <c r="AQ8" s="29" t="s">
        <v>15</v>
      </c>
      <c r="AR8" s="30"/>
      <c r="AS8" s="28"/>
      <c r="AT8" s="29" t="s">
        <v>15</v>
      </c>
      <c r="AU8" s="30"/>
      <c r="AV8" s="28"/>
      <c r="AW8" s="29" t="s">
        <v>15</v>
      </c>
      <c r="AX8" s="5"/>
      <c r="AY8" s="31" t="str">
        <f t="shared" si="3"/>
        <v/>
      </c>
      <c r="AZ8" s="32" t="str">
        <f t="shared" si="4"/>
        <v/>
      </c>
      <c r="BA8" s="33" t="str">
        <f t="shared" si="5"/>
        <v/>
      </c>
      <c r="BB8" s="34" t="s">
        <v>15</v>
      </c>
      <c r="BC8" s="35" t="str">
        <f t="shared" si="6"/>
        <v/>
      </c>
      <c r="BD8" s="36" t="str">
        <f t="shared" si="10"/>
        <v/>
      </c>
      <c r="BF8" s="57"/>
      <c r="BG8" s="57"/>
      <c r="BH8" s="58" t="str">
        <f>+IF(BJ8="","Verlierer",IF(BI7=BJ8,BI9,BI7))</f>
        <v>Verlierer</v>
      </c>
      <c r="BI8" s="59"/>
      <c r="BJ8" s="97"/>
      <c r="BK8" s="57"/>
      <c r="BL8" s="57"/>
    </row>
    <row r="9" spans="1:64" ht="21.2" customHeight="1" thickBot="1" x14ac:dyDescent="0.3">
      <c r="B9" s="111">
        <f t="shared" si="0"/>
        <v>3</v>
      </c>
      <c r="C9" s="250">
        <v>6</v>
      </c>
      <c r="D9" s="584" t="s">
        <v>204</v>
      </c>
      <c r="E9" s="584"/>
      <c r="F9" s="584"/>
      <c r="G9" s="584" t="s">
        <v>174</v>
      </c>
      <c r="H9" s="584"/>
      <c r="I9" s="575" t="s">
        <v>39</v>
      </c>
      <c r="J9" s="112"/>
      <c r="L9" s="2"/>
      <c r="M9" s="590"/>
      <c r="N9" s="590"/>
      <c r="O9" s="101" t="str">
        <f t="shared" si="1"/>
        <v/>
      </c>
      <c r="P9" s="2"/>
      <c r="Q9" s="111">
        <f t="shared" si="2"/>
        <v>3</v>
      </c>
      <c r="R9" s="111"/>
      <c r="S9" s="250">
        <v>13</v>
      </c>
      <c r="T9" s="584" t="s">
        <v>201</v>
      </c>
      <c r="U9" s="584"/>
      <c r="V9" s="584"/>
      <c r="W9" s="584" t="s">
        <v>202</v>
      </c>
      <c r="X9" s="584"/>
      <c r="Y9" s="575" t="s">
        <v>40</v>
      </c>
      <c r="Z9" s="2"/>
      <c r="AA9" s="3" t="str">
        <f t="shared" si="7"/>
        <v/>
      </c>
      <c r="AB9" s="9" t="str">
        <f t="shared" si="8"/>
        <v>Frehsner Daniel</v>
      </c>
      <c r="AC9" s="5" t="str">
        <f t="shared" si="9"/>
        <v>STTTV</v>
      </c>
      <c r="AD9" s="23" t="str">
        <f>+IF(AO6="","",AO6)</f>
        <v/>
      </c>
      <c r="AE9" s="24" t="str">
        <f>+IF(AN6="","",AN6)</f>
        <v>:</v>
      </c>
      <c r="AF9" s="24" t="str">
        <f>+IF(AM6="","",AM6)</f>
        <v/>
      </c>
      <c r="AG9" s="37" t="str">
        <f>+IF(AO7="","",AO7)</f>
        <v/>
      </c>
      <c r="AH9" s="24" t="str">
        <f>+IF(AN7="","",AN7)</f>
        <v>:</v>
      </c>
      <c r="AI9" s="24" t="str">
        <f>+IF(AM7="","",AM7)</f>
        <v/>
      </c>
      <c r="AJ9" s="37" t="str">
        <f>+IF(AO8="","",AO8)</f>
        <v/>
      </c>
      <c r="AK9" s="24" t="str">
        <f>+IF(AN8="","",AN8)</f>
        <v>:</v>
      </c>
      <c r="AL9" s="38" t="str">
        <f>+IF(AM8="","",AM8)</f>
        <v/>
      </c>
      <c r="AM9" s="26"/>
      <c r="AN9" s="26"/>
      <c r="AO9" s="27"/>
      <c r="AP9" s="28"/>
      <c r="AQ9" s="29" t="s">
        <v>15</v>
      </c>
      <c r="AR9" s="30"/>
      <c r="AS9" s="28"/>
      <c r="AT9" s="29" t="s">
        <v>15</v>
      </c>
      <c r="AU9" s="30"/>
      <c r="AV9" s="28"/>
      <c r="AW9" s="29" t="s">
        <v>15</v>
      </c>
      <c r="AX9" s="5"/>
      <c r="AY9" s="31" t="str">
        <f t="shared" si="3"/>
        <v/>
      </c>
      <c r="AZ9" s="32" t="str">
        <f t="shared" si="4"/>
        <v/>
      </c>
      <c r="BA9" s="33" t="str">
        <f t="shared" si="5"/>
        <v/>
      </c>
      <c r="BB9" s="34" t="s">
        <v>15</v>
      </c>
      <c r="BC9" s="35" t="str">
        <f t="shared" si="6"/>
        <v/>
      </c>
      <c r="BD9" s="36" t="str">
        <f t="shared" si="10"/>
        <v/>
      </c>
      <c r="BF9" s="57"/>
      <c r="BG9" s="57"/>
      <c r="BH9" s="61"/>
      <c r="BI9" s="62" t="str">
        <f>+IF(COUNTIF($AA$16:$AB$22,4)=0,"4. Vorrunde B",MID(VLOOKUP(4,$AA$16:$AB$22,2,FALSE),1,SEARCH(" ",VLOOKUP(4,$AA$16:$AB$22,2,FALSE))))</f>
        <v>4. Vorrunde B</v>
      </c>
      <c r="BJ9" s="59"/>
      <c r="BK9" s="57"/>
      <c r="BL9" s="57"/>
    </row>
    <row r="10" spans="1:64" ht="21.2" customHeight="1" thickBot="1" x14ac:dyDescent="0.3">
      <c r="B10" s="111">
        <f t="shared" si="0"/>
        <v>3</v>
      </c>
      <c r="C10" s="250">
        <v>7</v>
      </c>
      <c r="D10" s="584" t="s">
        <v>230</v>
      </c>
      <c r="E10" s="584"/>
      <c r="F10" s="584"/>
      <c r="G10" s="584" t="s">
        <v>49</v>
      </c>
      <c r="H10" s="584"/>
      <c r="I10" s="575" t="s">
        <v>41</v>
      </c>
      <c r="J10" s="112"/>
      <c r="L10" s="2"/>
      <c r="M10" s="590"/>
      <c r="N10" s="590"/>
      <c r="O10" s="101" t="str">
        <f t="shared" si="1"/>
        <v/>
      </c>
      <c r="P10" s="2"/>
      <c r="Q10" s="111">
        <f t="shared" si="2"/>
        <v>3</v>
      </c>
      <c r="R10" s="111"/>
      <c r="S10" s="250">
        <v>14</v>
      </c>
      <c r="T10" s="584" t="s">
        <v>172</v>
      </c>
      <c r="U10" s="584"/>
      <c r="V10" s="584"/>
      <c r="W10" s="584" t="s">
        <v>173</v>
      </c>
      <c r="X10" s="584"/>
      <c r="Y10" s="575" t="s">
        <v>39</v>
      </c>
      <c r="Z10" s="2"/>
      <c r="AA10" s="3" t="str">
        <f t="shared" si="7"/>
        <v/>
      </c>
      <c r="AB10" s="9" t="str">
        <f t="shared" si="8"/>
        <v>Pfeifer Moritz</v>
      </c>
      <c r="AC10" s="5" t="str">
        <f t="shared" si="9"/>
        <v>WTTV</v>
      </c>
      <c r="AD10" s="23" t="str">
        <f>+IF(AR6="","",AR6)</f>
        <v/>
      </c>
      <c r="AE10" s="24" t="str">
        <f>+IF(AQ6="","",AQ6)</f>
        <v>:</v>
      </c>
      <c r="AF10" s="24" t="str">
        <f>+IF(AP6="","",AP6)</f>
        <v/>
      </c>
      <c r="AG10" s="37" t="str">
        <f>+IF(AR7="","",AR7)</f>
        <v/>
      </c>
      <c r="AH10" s="24" t="str">
        <f>+IF(AQ7="","",AQ7)</f>
        <v>:</v>
      </c>
      <c r="AI10" s="24" t="str">
        <f>+IF(AP7="","",AP7)</f>
        <v/>
      </c>
      <c r="AJ10" s="37" t="str">
        <f>+IF(AR8="","",AR8)</f>
        <v/>
      </c>
      <c r="AK10" s="24" t="str">
        <f>+IF(AQ8="","",AQ8)</f>
        <v>:</v>
      </c>
      <c r="AL10" s="38" t="str">
        <f>+IF(AP8="","",AP8)</f>
        <v/>
      </c>
      <c r="AM10" s="37" t="str">
        <f>+IF(AR9="","",AR9)</f>
        <v/>
      </c>
      <c r="AN10" s="24" t="str">
        <f>+IF(AQ9="","",AQ9)</f>
        <v>:</v>
      </c>
      <c r="AO10" s="38" t="str">
        <f>+IF(AP9="","",AP9)</f>
        <v/>
      </c>
      <c r="AP10" s="26"/>
      <c r="AQ10" s="26"/>
      <c r="AR10" s="27"/>
      <c r="AS10" s="28"/>
      <c r="AT10" s="29" t="s">
        <v>15</v>
      </c>
      <c r="AU10" s="30"/>
      <c r="AV10" s="28"/>
      <c r="AW10" s="29" t="s">
        <v>15</v>
      </c>
      <c r="AX10" s="5"/>
      <c r="AY10" s="31" t="str">
        <f t="shared" si="3"/>
        <v/>
      </c>
      <c r="AZ10" s="32" t="str">
        <f t="shared" si="4"/>
        <v/>
      </c>
      <c r="BA10" s="33" t="str">
        <f t="shared" si="5"/>
        <v/>
      </c>
      <c r="BB10" s="34" t="s">
        <v>15</v>
      </c>
      <c r="BC10" s="35" t="str">
        <f t="shared" si="6"/>
        <v/>
      </c>
      <c r="BD10" s="36" t="str">
        <f t="shared" si="10"/>
        <v/>
      </c>
      <c r="BF10" s="57"/>
      <c r="BG10" s="99"/>
      <c r="BH10" s="63"/>
      <c r="BI10" s="57"/>
      <c r="BJ10" s="58"/>
      <c r="BK10" s="97"/>
      <c r="BL10" s="57"/>
    </row>
    <row r="11" spans="1:64" ht="21.2" customHeight="1" thickBot="1" x14ac:dyDescent="0.3">
      <c r="AA11" s="3" t="str">
        <f t="shared" si="7"/>
        <v/>
      </c>
      <c r="AB11" s="9" t="str">
        <f t="shared" si="8"/>
        <v>Dür Alexander</v>
      </c>
      <c r="AC11" s="5" t="str">
        <f t="shared" si="9"/>
        <v>STTV</v>
      </c>
      <c r="AD11" s="23" t="str">
        <f>+IF(AU6="","",AU6)</f>
        <v/>
      </c>
      <c r="AE11" s="24" t="str">
        <f>+IF(AT6="","",AT6)</f>
        <v>:</v>
      </c>
      <c r="AF11" s="24" t="str">
        <f>+IF(AS6="","",AS6)</f>
        <v/>
      </c>
      <c r="AG11" s="37" t="str">
        <f>+IF(AU7="","",AU7)</f>
        <v/>
      </c>
      <c r="AH11" s="24" t="str">
        <f>+IF(AT7="","",AT7)</f>
        <v>:</v>
      </c>
      <c r="AI11" s="24" t="str">
        <f>+IF(AS7="","",AS7)</f>
        <v/>
      </c>
      <c r="AJ11" s="37" t="str">
        <f>+IF(AU8="","",AU8)</f>
        <v/>
      </c>
      <c r="AK11" s="24" t="str">
        <f>+IF(AT8="","",AT8)</f>
        <v>:</v>
      </c>
      <c r="AL11" s="38" t="str">
        <f>+IF(AS8="","",AS8)</f>
        <v/>
      </c>
      <c r="AM11" s="37" t="str">
        <f>+IF(AU9="","",AU9)</f>
        <v/>
      </c>
      <c r="AN11" s="24" t="str">
        <f>+IF(AT9="","",AT9)</f>
        <v>:</v>
      </c>
      <c r="AO11" s="38" t="str">
        <f>+IF(AS9="","",AS9)</f>
        <v/>
      </c>
      <c r="AP11" s="24" t="str">
        <f>+IF(AU10="","",AU10)</f>
        <v/>
      </c>
      <c r="AQ11" s="24" t="str">
        <f>+IF(AT10="","",AT10)</f>
        <v>:</v>
      </c>
      <c r="AR11" s="24" t="str">
        <f>+IF(AS10="","",AS10)</f>
        <v/>
      </c>
      <c r="AS11" s="25"/>
      <c r="AT11" s="26"/>
      <c r="AU11" s="27"/>
      <c r="AV11" s="28"/>
      <c r="AW11" s="29" t="s">
        <v>15</v>
      </c>
      <c r="AX11" s="5"/>
      <c r="AY11" s="31" t="str">
        <f t="shared" si="3"/>
        <v/>
      </c>
      <c r="AZ11" s="32" t="str">
        <f t="shared" si="4"/>
        <v/>
      </c>
      <c r="BA11" s="33" t="str">
        <f t="shared" si="5"/>
        <v/>
      </c>
      <c r="BB11" s="34" t="s">
        <v>15</v>
      </c>
      <c r="BC11" s="35" t="str">
        <f t="shared" si="6"/>
        <v/>
      </c>
      <c r="BD11" s="36" t="str">
        <f t="shared" si="10"/>
        <v/>
      </c>
      <c r="BF11" s="57"/>
      <c r="BG11" s="64"/>
      <c r="BH11" s="63"/>
      <c r="BI11" s="65" t="str">
        <f>+IF(COUNTIF($AA$6:$AA$12,3)=0,"3. Vorrunde A",MID(VLOOKUP(3,$AA$6:$AB$12,2,FALSE),1,SEARCH(" ",VLOOKUP(3,$AA$6:$AB$12,2,FALSE))))</f>
        <v>3. Vorrunde A</v>
      </c>
      <c r="BJ11" s="58"/>
      <c r="BK11" s="59"/>
      <c r="BL11" s="57"/>
    </row>
    <row r="12" spans="1:64" ht="21.2" customHeight="1" thickBot="1" x14ac:dyDescent="0.3">
      <c r="A12" s="601" t="s">
        <v>6</v>
      </c>
      <c r="B12" s="603">
        <v>28</v>
      </c>
      <c r="C12" s="604"/>
      <c r="D12" s="604"/>
      <c r="E12" s="604"/>
      <c r="F12" s="604"/>
      <c r="G12" s="604"/>
      <c r="H12" s="604"/>
      <c r="I12" s="605"/>
      <c r="J12" s="606">
        <f>+B12+1</f>
        <v>29</v>
      </c>
      <c r="K12" s="607"/>
      <c r="L12" s="607"/>
      <c r="M12" s="607"/>
      <c r="N12" s="607"/>
      <c r="O12" s="607"/>
      <c r="P12" s="607"/>
      <c r="Q12" s="608"/>
      <c r="R12" s="606">
        <f>+J12+1</f>
        <v>30</v>
      </c>
      <c r="S12" s="607"/>
      <c r="T12" s="607"/>
      <c r="U12" s="607"/>
      <c r="V12" s="607"/>
      <c r="W12" s="607"/>
      <c r="X12" s="607"/>
      <c r="Y12" s="609"/>
      <c r="AA12" s="3" t="str">
        <f t="shared" si="7"/>
        <v/>
      </c>
      <c r="AB12" s="10" t="str">
        <f t="shared" si="8"/>
        <v>Forster Lukas</v>
      </c>
      <c r="AC12" s="6" t="str">
        <f t="shared" si="9"/>
        <v>OÖTTV</v>
      </c>
      <c r="AD12" s="39" t="str">
        <f>+IF(AX6="","",AX6)</f>
        <v/>
      </c>
      <c r="AE12" s="40" t="str">
        <f>+IF(AW6="","",AW6)</f>
        <v>:</v>
      </c>
      <c r="AF12" s="40" t="str">
        <f>+IF(AV6="","",AV6)</f>
        <v/>
      </c>
      <c r="AG12" s="41" t="str">
        <f>+IF(AX7="","",AX7)</f>
        <v/>
      </c>
      <c r="AH12" s="40" t="str">
        <f>+IF(AW7="","",AW7)</f>
        <v>:</v>
      </c>
      <c r="AI12" s="40" t="str">
        <f>+IF(AV7="","",AV7)</f>
        <v/>
      </c>
      <c r="AJ12" s="41" t="str">
        <f>+IF(AX8="","",AX8)</f>
        <v/>
      </c>
      <c r="AK12" s="40" t="str">
        <f>+IF(AW8="","",AW8)</f>
        <v>:</v>
      </c>
      <c r="AL12" s="42" t="str">
        <f>+IF(AV8="","",AV8)</f>
        <v/>
      </c>
      <c r="AM12" s="41" t="str">
        <f>+IF(AX9="","",AX9)</f>
        <v/>
      </c>
      <c r="AN12" s="40" t="str">
        <f>+IF(AW9="","",AW9)</f>
        <v>:</v>
      </c>
      <c r="AO12" s="42" t="str">
        <f>+IF(AV9="","",AV9)</f>
        <v/>
      </c>
      <c r="AP12" s="40" t="str">
        <f>+IF(AX10="","",AX10)</f>
        <v/>
      </c>
      <c r="AQ12" s="40" t="str">
        <f>+IF(AW10="","",AW10)</f>
        <v>:</v>
      </c>
      <c r="AR12" s="40" t="str">
        <f>+IF(AV10="","",AV10)</f>
        <v/>
      </c>
      <c r="AS12" s="41" t="str">
        <f>+IF(AX11="","",AX11)</f>
        <v/>
      </c>
      <c r="AT12" s="40" t="str">
        <f>+IF(AW11="","",AW11)</f>
        <v>:</v>
      </c>
      <c r="AU12" s="42" t="str">
        <f>+IF(AV11="","",AV11)</f>
        <v/>
      </c>
      <c r="AV12" s="43"/>
      <c r="AW12" s="44"/>
      <c r="AX12" s="45"/>
      <c r="AY12" s="46" t="str">
        <f t="shared" si="3"/>
        <v/>
      </c>
      <c r="AZ12" s="47" t="str">
        <f t="shared" si="4"/>
        <v/>
      </c>
      <c r="BA12" s="41" t="str">
        <f t="shared" si="5"/>
        <v/>
      </c>
      <c r="BB12" s="40" t="s">
        <v>15</v>
      </c>
      <c r="BC12" s="48" t="str">
        <f t="shared" si="6"/>
        <v/>
      </c>
      <c r="BD12" s="49" t="str">
        <f t="shared" si="10"/>
        <v/>
      </c>
      <c r="BF12" s="57"/>
      <c r="BG12" s="63"/>
      <c r="BH12" s="66" t="str">
        <f>+IF(BJ12="","Verlierer",IF(BI11=BJ12,BI13,BI11))</f>
        <v>Verlierer</v>
      </c>
      <c r="BI12" s="59"/>
      <c r="BJ12" s="98"/>
      <c r="BK12" s="58"/>
      <c r="BL12" s="57"/>
    </row>
    <row r="13" spans="1:64" ht="21.2" customHeight="1" thickBot="1" x14ac:dyDescent="0.3">
      <c r="A13" s="602"/>
      <c r="B13" s="183" t="s">
        <v>0</v>
      </c>
      <c r="C13" s="72" t="s">
        <v>1</v>
      </c>
      <c r="D13" s="72" t="s">
        <v>2</v>
      </c>
      <c r="E13" s="72" t="s">
        <v>3</v>
      </c>
      <c r="F13" s="72" t="s">
        <v>1</v>
      </c>
      <c r="G13" s="72" t="s">
        <v>4</v>
      </c>
      <c r="H13" s="72" t="s">
        <v>1</v>
      </c>
      <c r="I13" s="72" t="s">
        <v>5</v>
      </c>
      <c r="J13" s="73" t="s">
        <v>0</v>
      </c>
      <c r="K13" s="72" t="s">
        <v>1</v>
      </c>
      <c r="L13" s="72" t="s">
        <v>2</v>
      </c>
      <c r="M13" s="72" t="s">
        <v>3</v>
      </c>
      <c r="N13" s="72" t="s">
        <v>1</v>
      </c>
      <c r="O13" s="72" t="s">
        <v>4</v>
      </c>
      <c r="P13" s="72" t="s">
        <v>1</v>
      </c>
      <c r="Q13" s="74" t="s">
        <v>5</v>
      </c>
      <c r="R13" s="72" t="s">
        <v>0</v>
      </c>
      <c r="S13" s="72" t="s">
        <v>1</v>
      </c>
      <c r="T13" s="72" t="s">
        <v>2</v>
      </c>
      <c r="U13" s="72" t="s">
        <v>3</v>
      </c>
      <c r="V13" s="72" t="s">
        <v>1</v>
      </c>
      <c r="W13" s="72" t="s">
        <v>4</v>
      </c>
      <c r="X13" s="72" t="s">
        <v>1</v>
      </c>
      <c r="Y13" s="75" t="s">
        <v>5</v>
      </c>
      <c r="AD13" s="1"/>
      <c r="BF13" s="57"/>
      <c r="BG13" s="63"/>
      <c r="BH13" s="58"/>
      <c r="BI13" s="62" t="str">
        <f>+IF(COUNTIF($AA$16:$AB$22,2)=0,"2. Vorrunde B",MID(VLOOKUP(2,$AA$16:$AB$22,2,FALSE),1,SEARCH(" ",VLOOKUP(2,$AA$16:$AB$22,2,FALSE))))</f>
        <v>2. Vorrunde B</v>
      </c>
      <c r="BJ13" s="57"/>
      <c r="BK13" s="58"/>
      <c r="BL13" s="57"/>
    </row>
    <row r="14" spans="1:64" ht="21.2" customHeight="1" thickBot="1" x14ac:dyDescent="0.3">
      <c r="A14" s="610" t="s">
        <v>7</v>
      </c>
      <c r="B14" s="184">
        <v>0.54166666666666663</v>
      </c>
      <c r="C14" s="93">
        <v>3</v>
      </c>
      <c r="D14" s="149" t="str">
        <f>+IF(C14="","",IF(COUNTIF($C$4:$C$10,C14)=1,VLOOKUP(C14,$C$4:$I$10,2,FALSE),IF(COUNTIF($S$4:$S$10,C14)=1,VLOOKUP(C14,$S$4:$Y$10,2,FALSE),"")))</f>
        <v>Bayer</v>
      </c>
      <c r="E14" s="76" t="s">
        <v>3</v>
      </c>
      <c r="F14" s="93">
        <v>6</v>
      </c>
      <c r="G14" s="149" t="str">
        <f t="shared" ref="G14:G40" si="11">+IF(F14="","",IF(COUNTIF($C$4:$C$10,F14)=1,VLOOKUP(F14,$C$4:$I$10,2,FALSE),IF(COUNTIF($S$4:$S$10,F14)=1,VLOOKUP(F14,$S$4:$Y$10,2,FALSE),"")))</f>
        <v>Dür</v>
      </c>
      <c r="H14" s="15">
        <v>1</v>
      </c>
      <c r="I14" s="157" t="str">
        <f t="shared" ref="I14:I40" si="12">+IF(H14="","",IF(COUNTIF($C$4:$C$10,H14)=1,VLOOKUP(H14,$C$4:$I$10,2,FALSE),IF(COUNTIF($S$4:$S$10,H14)=1,VLOOKUP(H14,$S$4:$Y$10,2,FALSE),"")))</f>
        <v>Juhasz</v>
      </c>
      <c r="J14" s="114">
        <f>+B14</f>
        <v>0.54166666666666663</v>
      </c>
      <c r="K14" s="103">
        <v>2</v>
      </c>
      <c r="L14" s="160" t="str">
        <f>+IF(K14="","",IF(COUNTIF($C$4:$C$10,K14)=1,VLOOKUP(K14,$C$4:$I$10,2,FALSE),IF(COUNTIF($S$4:$S$10,K14)=1,VLOOKUP(K14,$S$4:$Y$10,2,FALSE),"")))</f>
        <v>Girlinger</v>
      </c>
      <c r="M14" s="102" t="s">
        <v>3</v>
      </c>
      <c r="N14" s="103">
        <v>7</v>
      </c>
      <c r="O14" s="160" t="str">
        <f>+IF(N14="","",IF(COUNTIF($C$4:$C$10,N14)=1,VLOOKUP(N14,$C$4:$I$10,2,FALSE),IF(COUNTIF($S$4:$S$10,N14)=1,VLOOKUP(N14,$S$4:$Y$10,2,FALSE),"")))</f>
        <v>Forster</v>
      </c>
      <c r="P14" s="15">
        <v>8</v>
      </c>
      <c r="Q14" s="162" t="str">
        <f>+IF(P14="","",IF(COUNTIF($C$4:$C$10,P14)=1,VLOOKUP(P14,$C$4:$I$10,2,FALSE),IF(COUNTIF($S$4:$S$10,P14)=1,VLOOKUP(P14,$S$4:$Y$10,2,FALSE),"")))</f>
        <v>Grurl</v>
      </c>
      <c r="R14" s="114">
        <f>+B14</f>
        <v>0.54166666666666663</v>
      </c>
      <c r="S14" s="103">
        <v>4</v>
      </c>
      <c r="T14" s="160" t="str">
        <f>+IF(S14="","",IF(COUNTIF($C$4:$C$10,S14)=1,VLOOKUP(S14,$C$4:$I$10,2,FALSE),IF(COUNTIF($S$4:$S$10,S14)=1,VLOOKUP(S14,$S$4:$Y$10,2,FALSE),"")))</f>
        <v>Frehsner</v>
      </c>
      <c r="U14" s="102" t="s">
        <v>3</v>
      </c>
      <c r="V14" s="103">
        <v>5</v>
      </c>
      <c r="W14" s="160" t="str">
        <f>+IF(V14="","",IF(COUNTIF($C$4:$C$10,V14)=1,VLOOKUP(V14,$C$4:$I$10,2,FALSE),IF(COUNTIF($S$4:$S$10,V14)=1,VLOOKUP(V14,$S$4:$Y$10,2,FALSE),"")))</f>
        <v>Pfeifer</v>
      </c>
      <c r="X14" s="15">
        <v>9</v>
      </c>
      <c r="Y14" s="167" t="str">
        <f>+IF(X14="","",IF(COUNTIF($C$4:$C$10,X14)=1,VLOOKUP(X14,$C$4:$I$10,2,FALSE),IF(COUNTIF($S$4:$S$10,X14)=1,VLOOKUP(X14,$S$4:$Y$10,2,FALSE),"")))</f>
        <v>Blersch</v>
      </c>
      <c r="AD14" s="1"/>
      <c r="BF14" s="98"/>
      <c r="BG14" s="63"/>
      <c r="BH14" s="57"/>
      <c r="BI14" s="57"/>
      <c r="BJ14" s="57"/>
      <c r="BK14" s="58"/>
      <c r="BL14" s="97"/>
    </row>
    <row r="15" spans="1:64" ht="21.2" customHeight="1" thickBot="1" x14ac:dyDescent="0.3">
      <c r="A15" s="611"/>
      <c r="B15" s="182">
        <v>0.55902777777777779</v>
      </c>
      <c r="C15" s="94">
        <v>11</v>
      </c>
      <c r="D15" s="150" t="str">
        <f t="shared" ref="D15:D31" si="13">+IF(C15="","",IF(COUNTIF($C$4:$C$10,C15)=1,VLOOKUP(C15,$C$4:$I$10,2,FALSE),IF(COUNTIF($S$4:$S$10,C15)=1,VLOOKUP(C15,$S$4:$Y$10,2,FALSE),"")))</f>
        <v>Feigl</v>
      </c>
      <c r="E15" s="70" t="s">
        <v>3</v>
      </c>
      <c r="F15" s="94">
        <v>12</v>
      </c>
      <c r="G15" s="150" t="str">
        <f t="shared" si="11"/>
        <v>Dobretsberger</v>
      </c>
      <c r="H15" s="29">
        <v>6</v>
      </c>
      <c r="I15" s="158" t="str">
        <f t="shared" si="12"/>
        <v>Dür</v>
      </c>
      <c r="J15" s="115">
        <f t="shared" ref="J15:J37" si="14">+B15</f>
        <v>0.55902777777777779</v>
      </c>
      <c r="K15" s="105">
        <v>10</v>
      </c>
      <c r="L15" s="161" t="str">
        <f t="shared" ref="L15:L31" si="15">+IF(K15="","",IF(COUNTIF($C$4:$C$10,K15)=1,VLOOKUP(K15,$C$4:$I$10,2,FALSE),IF(COUNTIF($S$4:$S$10,K15)=1,VLOOKUP(K15,$S$4:$Y$10,2,FALSE),"")))</f>
        <v>Ludescher</v>
      </c>
      <c r="M15" s="104" t="s">
        <v>3</v>
      </c>
      <c r="N15" s="105">
        <v>13</v>
      </c>
      <c r="O15" s="161" t="str">
        <f t="shared" ref="O15:O40" si="16">+IF(N15="","",IF(COUNTIF($C$4:$C$10,N15)=1,VLOOKUP(N15,$C$4:$I$10,2,FALSE),IF(COUNTIF($S$4:$S$10,N15)=1,VLOOKUP(N15,$S$4:$Y$10,2,FALSE),"")))</f>
        <v>Wildling</v>
      </c>
      <c r="P15" s="29">
        <v>8</v>
      </c>
      <c r="Q15" s="163" t="str">
        <f t="shared" ref="Q15:Q40" si="17">+IF(P15="","",IF(COUNTIF($C$4:$C$10,P15)=1,VLOOKUP(P15,$C$4:$I$10,2,FALSE),IF(COUNTIF($S$4:$S$10,P15)=1,VLOOKUP(P15,$S$4:$Y$10,2,FALSE),"")))</f>
        <v>Grurl</v>
      </c>
      <c r="R15" s="115">
        <f t="shared" ref="R15:R31" si="18">+B15</f>
        <v>0.55902777777777779</v>
      </c>
      <c r="S15" s="105">
        <v>9</v>
      </c>
      <c r="T15" s="161" t="str">
        <f t="shared" ref="T15:T31" si="19">+IF(S15="","",IF(COUNTIF($C$4:$C$10,S15)=1,VLOOKUP(S15,$C$4:$I$10,2,FALSE),IF(COUNTIF($S$4:$S$10,S15)=1,VLOOKUP(S15,$S$4:$Y$10,2,FALSE),"")))</f>
        <v>Blersch</v>
      </c>
      <c r="U15" s="104" t="s">
        <v>3</v>
      </c>
      <c r="V15" s="105">
        <v>14</v>
      </c>
      <c r="W15" s="161" t="str">
        <f t="shared" ref="W15:W31" si="20">+IF(V15="","",IF(COUNTIF($C$4:$C$10,V15)=1,VLOOKUP(V15,$C$4:$I$10,2,FALSE),IF(COUNTIF($S$4:$S$10,V15)=1,VLOOKUP(V15,$S$4:$Y$10,2,FALSE),"")))</f>
        <v>Waltl</v>
      </c>
      <c r="X15" s="29">
        <v>5</v>
      </c>
      <c r="Y15" s="146" t="str">
        <f t="shared" ref="Y15:Y31" si="21">+IF(X15="","",IF(COUNTIF($C$4:$C$10,X15)=1,VLOOKUP(X15,$C$4:$I$10,2,FALSE),IF(COUNTIF($S$4:$S$10,X15)=1,VLOOKUP(X15,$S$4:$Y$10,2,FALSE),"")))</f>
        <v>Pfeifer</v>
      </c>
      <c r="AB15" s="613" t="s">
        <v>13</v>
      </c>
      <c r="AC15" s="614"/>
      <c r="AD15" s="599" t="str">
        <f>+IF(AB16="","",MID(AB16,1,4))</f>
        <v>Grur</v>
      </c>
      <c r="AE15" s="592"/>
      <c r="AF15" s="593"/>
      <c r="AG15" s="592" t="str">
        <f>+IF(AB17="","",MID(AB17,1,4))</f>
        <v>Bler</v>
      </c>
      <c r="AH15" s="592"/>
      <c r="AI15" s="593"/>
      <c r="AJ15" s="591" t="str">
        <f>+IF(AB18="","",MID(AB18,1,4))</f>
        <v>Lude</v>
      </c>
      <c r="AK15" s="592"/>
      <c r="AL15" s="593"/>
      <c r="AM15" s="591" t="str">
        <f>+IF(AB19="","",MID(AB19,1,4))</f>
        <v>Feig</v>
      </c>
      <c r="AN15" s="592"/>
      <c r="AO15" s="593"/>
      <c r="AP15" s="591" t="str">
        <f>+IF(AB20="","",MID(AB20,1,4))</f>
        <v>Dobr</v>
      </c>
      <c r="AQ15" s="592"/>
      <c r="AR15" s="593"/>
      <c r="AS15" s="591" t="str">
        <f>+IF(AB21="","",MID(AB21,1,4))</f>
        <v>Wild</v>
      </c>
      <c r="AT15" s="592"/>
      <c r="AU15" s="593"/>
      <c r="AV15" s="591" t="str">
        <f>+IF(AB22="","",MID(AB22,1,4))</f>
        <v>Walt</v>
      </c>
      <c r="AW15" s="592"/>
      <c r="AX15" s="593"/>
      <c r="AY15" s="51" t="s">
        <v>16</v>
      </c>
      <c r="AZ15" s="52" t="s">
        <v>17</v>
      </c>
      <c r="BA15" s="594" t="s">
        <v>18</v>
      </c>
      <c r="BB15" s="595"/>
      <c r="BC15" s="596"/>
      <c r="BD15" s="53" t="s">
        <v>19</v>
      </c>
      <c r="BF15" s="57" t="s">
        <v>26</v>
      </c>
      <c r="BG15" s="63"/>
      <c r="BH15" s="57"/>
      <c r="BI15" s="60" t="str">
        <f>+IF(COUNTIF($AA$6:$AA$12,2)=0,"2. Vorrunde A",MID(VLOOKUP(2,$AA$6:$AB$12,2,FALSE),1,SEARCH(" ",VLOOKUP(2,$AA$6:$AB$12,2,FALSE))))</f>
        <v>2. Vorrunde A</v>
      </c>
      <c r="BJ15" s="57"/>
      <c r="BK15" s="58"/>
      <c r="BL15" s="67" t="s">
        <v>24</v>
      </c>
    </row>
    <row r="16" spans="1:64" ht="21.2" customHeight="1" thickBot="1" x14ac:dyDescent="0.3">
      <c r="A16" s="611"/>
      <c r="B16" s="181">
        <v>0.57638888888888895</v>
      </c>
      <c r="C16" s="94">
        <v>6</v>
      </c>
      <c r="D16" s="150" t="str">
        <f t="shared" si="13"/>
        <v>Dür</v>
      </c>
      <c r="E16" s="70" t="s">
        <v>3</v>
      </c>
      <c r="F16" s="94">
        <v>4</v>
      </c>
      <c r="G16" s="150" t="str">
        <f t="shared" si="11"/>
        <v>Frehsner</v>
      </c>
      <c r="H16" s="29">
        <v>12</v>
      </c>
      <c r="I16" s="158" t="str">
        <f t="shared" si="12"/>
        <v>Dobretsberger</v>
      </c>
      <c r="J16" s="115">
        <f t="shared" si="14"/>
        <v>0.57638888888888895</v>
      </c>
      <c r="K16" s="105">
        <v>7</v>
      </c>
      <c r="L16" s="161" t="str">
        <f t="shared" si="15"/>
        <v>Forster</v>
      </c>
      <c r="M16" s="104" t="s">
        <v>3</v>
      </c>
      <c r="N16" s="105">
        <v>3</v>
      </c>
      <c r="O16" s="161" t="str">
        <f t="shared" si="16"/>
        <v>Bayer</v>
      </c>
      <c r="P16" s="29">
        <v>10</v>
      </c>
      <c r="Q16" s="163" t="str">
        <f t="shared" si="17"/>
        <v>Ludescher</v>
      </c>
      <c r="R16" s="115">
        <f t="shared" si="18"/>
        <v>0.57638888888888895</v>
      </c>
      <c r="S16" s="105">
        <v>1</v>
      </c>
      <c r="T16" s="161" t="str">
        <f t="shared" si="19"/>
        <v>Juhasz</v>
      </c>
      <c r="U16" s="104" t="s">
        <v>3</v>
      </c>
      <c r="V16" s="105">
        <v>2</v>
      </c>
      <c r="W16" s="161" t="str">
        <f t="shared" si="20"/>
        <v>Girlinger</v>
      </c>
      <c r="X16" s="29">
        <v>5</v>
      </c>
      <c r="Y16" s="146" t="str">
        <f t="shared" si="21"/>
        <v>Pfeifer</v>
      </c>
      <c r="AA16" s="3" t="str">
        <f>+BD16</f>
        <v/>
      </c>
      <c r="AB16" s="7" t="str">
        <f>+CONCATENATE(T4," ",W4)</f>
        <v>Grurl Felix</v>
      </c>
      <c r="AC16" s="4" t="str">
        <f>+IF(Y4="","",Y4)</f>
        <v>OÖTTV</v>
      </c>
      <c r="AD16" s="12"/>
      <c r="AE16" s="13"/>
      <c r="AF16" s="13"/>
      <c r="AG16" s="14"/>
      <c r="AH16" s="15" t="s">
        <v>15</v>
      </c>
      <c r="AI16" s="16"/>
      <c r="AJ16" s="14"/>
      <c r="AK16" s="15" t="s">
        <v>15</v>
      </c>
      <c r="AL16" s="16"/>
      <c r="AM16" s="14"/>
      <c r="AN16" s="15" t="s">
        <v>15</v>
      </c>
      <c r="AO16" s="16"/>
      <c r="AP16" s="14"/>
      <c r="AQ16" s="15" t="s">
        <v>15</v>
      </c>
      <c r="AR16" s="16"/>
      <c r="AS16" s="14"/>
      <c r="AT16" s="15" t="s">
        <v>15</v>
      </c>
      <c r="AU16" s="16"/>
      <c r="AV16" s="14"/>
      <c r="AW16" s="15" t="s">
        <v>15</v>
      </c>
      <c r="AX16" s="4"/>
      <c r="AY16" s="17" t="str">
        <f t="shared" ref="AY16:AY22" si="22">+IF(COUNTIF(AD16:AX16,"")-15=0,"",IF(AD16&gt;AF16,1,0)+IF(AG16&gt;AI16,1,0)+IF(AJ16&gt;AL16,1,0)+IF(AM16&gt;AO16,1,0)+IF(AP16&gt;AR16,1,0)+IF(AS16&gt;AU16,1,0)+IF(AV16&gt;AX16,1,0))</f>
        <v/>
      </c>
      <c r="AZ16" s="18" t="str">
        <f t="shared" ref="AZ16:AZ22" si="23">+IF(AY16="","",IF(AD16&lt;AF16,1,0)+IF(AG16&lt;AI16,1,0)+IF(AJ16&lt;AL16,1,0)+IF(AM16&lt;AO16,1,0)+IF(AP16&lt;AR16,1,0)+IF(AS16&lt;AU16,1,0)+IF(AV16&lt;AX16,1,0))</f>
        <v/>
      </c>
      <c r="BA16" s="19" t="str">
        <f t="shared" ref="BA16:BA22" si="24">IF(AY16="","",SUM(AD16,AG16,AJ16,AM16,AP16,AS16,AV16))</f>
        <v/>
      </c>
      <c r="BB16" s="20" t="s">
        <v>15</v>
      </c>
      <c r="BC16" s="21" t="str">
        <f t="shared" ref="BC16:BC22" si="25">IF(AY16="","",SUM(AF16,AI16,AL16,AO16,AR16,AU16,AX16))</f>
        <v/>
      </c>
      <c r="BD16" s="22" t="str">
        <f>+IF(AY16="","",IF(COUNTIF(AY$16:AY$22,AY16)&gt;1,"",RANK(AY16,AY$16:AY$22)))</f>
        <v/>
      </c>
      <c r="BF16" s="57"/>
      <c r="BG16" s="63"/>
      <c r="BH16" s="58" t="str">
        <f>+IF(BJ16="","Verlierer",IF(BI15=BJ16,BI17,BI15))</f>
        <v>Verlierer</v>
      </c>
      <c r="BI16" s="59"/>
      <c r="BJ16" s="97"/>
      <c r="BK16" s="58"/>
      <c r="BL16" s="65"/>
    </row>
    <row r="17" spans="1:64" ht="21.2" customHeight="1" thickBot="1" x14ac:dyDescent="0.3">
      <c r="A17" s="611"/>
      <c r="B17" s="181">
        <v>0.59375</v>
      </c>
      <c r="C17" s="94">
        <v>8</v>
      </c>
      <c r="D17" s="150" t="str">
        <f t="shared" si="13"/>
        <v>Grurl</v>
      </c>
      <c r="E17" s="70" t="s">
        <v>3</v>
      </c>
      <c r="F17" s="94">
        <v>9</v>
      </c>
      <c r="G17" s="150" t="str">
        <f t="shared" si="11"/>
        <v>Blersch</v>
      </c>
      <c r="H17" s="29">
        <v>12</v>
      </c>
      <c r="I17" s="158" t="str">
        <f t="shared" si="12"/>
        <v>Dobretsberger</v>
      </c>
      <c r="J17" s="115">
        <f t="shared" si="14"/>
        <v>0.59375</v>
      </c>
      <c r="K17" s="105">
        <v>14</v>
      </c>
      <c r="L17" s="161" t="str">
        <f t="shared" si="15"/>
        <v>Waltl</v>
      </c>
      <c r="M17" s="104" t="s">
        <v>3</v>
      </c>
      <c r="N17" s="105">
        <v>10</v>
      </c>
      <c r="O17" s="161" t="str">
        <f t="shared" si="16"/>
        <v>Ludescher</v>
      </c>
      <c r="P17" s="29">
        <v>3</v>
      </c>
      <c r="Q17" s="163" t="str">
        <f t="shared" si="17"/>
        <v>Bayer</v>
      </c>
      <c r="R17" s="115">
        <f t="shared" si="18"/>
        <v>0.59375</v>
      </c>
      <c r="S17" s="105">
        <v>13</v>
      </c>
      <c r="T17" s="161" t="str">
        <f t="shared" si="19"/>
        <v>Wildling</v>
      </c>
      <c r="U17" s="104" t="s">
        <v>3</v>
      </c>
      <c r="V17" s="105">
        <v>11</v>
      </c>
      <c r="W17" s="161" t="str">
        <f t="shared" si="20"/>
        <v>Feigl</v>
      </c>
      <c r="X17" s="29">
        <v>2</v>
      </c>
      <c r="Y17" s="146" t="str">
        <f t="shared" si="21"/>
        <v>Girlinger</v>
      </c>
      <c r="AA17" s="3" t="str">
        <f t="shared" ref="AA17:AA22" si="26">+BD17</f>
        <v/>
      </c>
      <c r="AB17" s="8" t="str">
        <f t="shared" ref="AB17:AB22" si="27">+CONCATENATE(T5," ",W5)</f>
        <v>Blersch Leo</v>
      </c>
      <c r="AC17" s="5" t="str">
        <f t="shared" ref="AC17:AC22" si="28">+IF(Y5="","",Y5)</f>
        <v>STTV</v>
      </c>
      <c r="AD17" s="23" t="str">
        <f>+IF(AI16="","",AI16)</f>
        <v/>
      </c>
      <c r="AE17" s="24" t="str">
        <f>+IF(AH16="","",AH16)</f>
        <v>:</v>
      </c>
      <c r="AF17" s="24" t="str">
        <f>+IF(AG16="","",AG16)</f>
        <v/>
      </c>
      <c r="AG17" s="25"/>
      <c r="AH17" s="26"/>
      <c r="AI17" s="27"/>
      <c r="AJ17" s="28"/>
      <c r="AK17" s="29" t="s">
        <v>15</v>
      </c>
      <c r="AL17" s="30"/>
      <c r="AM17" s="28"/>
      <c r="AN17" s="29" t="s">
        <v>15</v>
      </c>
      <c r="AO17" s="30"/>
      <c r="AP17" s="28"/>
      <c r="AQ17" s="29" t="s">
        <v>15</v>
      </c>
      <c r="AR17" s="30"/>
      <c r="AS17" s="28"/>
      <c r="AT17" s="29" t="s">
        <v>15</v>
      </c>
      <c r="AU17" s="30"/>
      <c r="AV17" s="28"/>
      <c r="AW17" s="29" t="s">
        <v>15</v>
      </c>
      <c r="AX17" s="5"/>
      <c r="AY17" s="31" t="str">
        <f t="shared" si="22"/>
        <v/>
      </c>
      <c r="AZ17" s="32" t="str">
        <f t="shared" si="23"/>
        <v/>
      </c>
      <c r="BA17" s="33" t="str">
        <f t="shared" si="24"/>
        <v/>
      </c>
      <c r="BB17" s="34" t="s">
        <v>15</v>
      </c>
      <c r="BC17" s="35" t="str">
        <f t="shared" si="25"/>
        <v/>
      </c>
      <c r="BD17" s="36" t="str">
        <f t="shared" ref="BD17:BD22" si="29">+IF(AY17="","",IF(COUNTIF(AY$16:AY$22,AY17)&gt;1,"",RANK(AY17,AY$16:AY$22)))</f>
        <v/>
      </c>
      <c r="BF17" s="57"/>
      <c r="BG17" s="63"/>
      <c r="BH17" s="61"/>
      <c r="BI17" s="62" t="str">
        <f>+IF(COUNTIF($AA$16:$AB$22,3)=0,"3. Vorrunde B",MID(VLOOKUP(3,$AA$16:$AB$22,2,FALSE),1,SEARCH(" ",VLOOKUP(3,$AA$16:$AB$22,2,FALSE))))</f>
        <v>3. Vorrunde B</v>
      </c>
      <c r="BJ17" s="59"/>
      <c r="BK17" s="58"/>
      <c r="BL17" s="65"/>
    </row>
    <row r="18" spans="1:64" ht="21.2" customHeight="1" thickBot="1" x14ac:dyDescent="0.3">
      <c r="A18" s="611"/>
      <c r="B18" s="181">
        <v>0.61805555555555558</v>
      </c>
      <c r="C18" s="94">
        <v>4</v>
      </c>
      <c r="D18" s="150" t="str">
        <f t="shared" si="13"/>
        <v>Frehsner</v>
      </c>
      <c r="E18" s="70" t="s">
        <v>3</v>
      </c>
      <c r="F18" s="94">
        <v>7</v>
      </c>
      <c r="G18" s="150" t="str">
        <f t="shared" si="11"/>
        <v>Forster</v>
      </c>
      <c r="H18" s="29">
        <v>9</v>
      </c>
      <c r="I18" s="158" t="str">
        <f t="shared" si="12"/>
        <v>Blersch</v>
      </c>
      <c r="J18" s="115">
        <f t="shared" si="14"/>
        <v>0.61805555555555558</v>
      </c>
      <c r="K18" s="105">
        <v>3</v>
      </c>
      <c r="L18" s="161" t="str">
        <f t="shared" si="15"/>
        <v>Bayer</v>
      </c>
      <c r="M18" s="104" t="s">
        <v>3</v>
      </c>
      <c r="N18" s="105">
        <v>1</v>
      </c>
      <c r="O18" s="161" t="str">
        <f t="shared" si="16"/>
        <v>Juhasz</v>
      </c>
      <c r="P18" s="29">
        <v>14</v>
      </c>
      <c r="Q18" s="163" t="str">
        <f t="shared" si="17"/>
        <v>Waltl</v>
      </c>
      <c r="R18" s="115">
        <f t="shared" si="18"/>
        <v>0.61805555555555558</v>
      </c>
      <c r="S18" s="105">
        <v>5</v>
      </c>
      <c r="T18" s="161" t="str">
        <f t="shared" si="19"/>
        <v>Pfeifer</v>
      </c>
      <c r="U18" s="104" t="s">
        <v>3</v>
      </c>
      <c r="V18" s="105">
        <v>6</v>
      </c>
      <c r="W18" s="161" t="str">
        <f t="shared" si="20"/>
        <v>Dür</v>
      </c>
      <c r="X18" s="29">
        <v>2</v>
      </c>
      <c r="Y18" s="146" t="str">
        <f t="shared" si="21"/>
        <v>Girlinger</v>
      </c>
      <c r="AA18" s="3" t="str">
        <f t="shared" si="26"/>
        <v/>
      </c>
      <c r="AB18" s="9" t="str">
        <f t="shared" si="27"/>
        <v>Ludescher Zheo</v>
      </c>
      <c r="AC18" s="5" t="str">
        <f t="shared" si="28"/>
        <v>VTTV</v>
      </c>
      <c r="AD18" s="23" t="str">
        <f>+IF(AL16="","",AL16)</f>
        <v/>
      </c>
      <c r="AE18" s="24" t="str">
        <f>+IF(AK16="","",AK16)</f>
        <v>:</v>
      </c>
      <c r="AF18" s="24" t="str">
        <f>+IF(AJ16="","",AJ16)</f>
        <v/>
      </c>
      <c r="AG18" s="37" t="str">
        <f>+IF(AL17="","",AL17)</f>
        <v/>
      </c>
      <c r="AH18" s="24" t="str">
        <f>+IF(AK17="","",AK17)</f>
        <v>:</v>
      </c>
      <c r="AI18" s="38" t="str">
        <f>+IF(AJ17="","",AJ17)</f>
        <v/>
      </c>
      <c r="AJ18" s="26"/>
      <c r="AK18" s="26"/>
      <c r="AL18" s="27"/>
      <c r="AM18" s="28"/>
      <c r="AN18" s="29" t="s">
        <v>15</v>
      </c>
      <c r="AO18" s="30"/>
      <c r="AP18" s="28"/>
      <c r="AQ18" s="29" t="s">
        <v>15</v>
      </c>
      <c r="AR18" s="30"/>
      <c r="AS18" s="28"/>
      <c r="AT18" s="29" t="s">
        <v>15</v>
      </c>
      <c r="AU18" s="30"/>
      <c r="AV18" s="28"/>
      <c r="AW18" s="29" t="s">
        <v>15</v>
      </c>
      <c r="AX18" s="5"/>
      <c r="AY18" s="31" t="str">
        <f t="shared" si="22"/>
        <v/>
      </c>
      <c r="AZ18" s="32" t="str">
        <f t="shared" si="23"/>
        <v/>
      </c>
      <c r="BA18" s="33" t="str">
        <f t="shared" si="24"/>
        <v/>
      </c>
      <c r="BB18" s="34" t="s">
        <v>15</v>
      </c>
      <c r="BC18" s="35" t="str">
        <f t="shared" si="25"/>
        <v/>
      </c>
      <c r="BD18" s="36" t="str">
        <f t="shared" si="29"/>
        <v/>
      </c>
      <c r="BF18" s="57"/>
      <c r="BG18" s="100"/>
      <c r="BH18" s="63"/>
      <c r="BI18" s="57"/>
      <c r="BJ18" s="58"/>
      <c r="BK18" s="98"/>
      <c r="BL18" s="65"/>
    </row>
    <row r="19" spans="1:64" ht="21.2" customHeight="1" thickBot="1" x14ac:dyDescent="0.3">
      <c r="A19" s="611"/>
      <c r="B19" s="181">
        <v>0.63541666666666663</v>
      </c>
      <c r="C19" s="94">
        <v>12</v>
      </c>
      <c r="D19" s="150" t="str">
        <f t="shared" si="13"/>
        <v>Dobretsberger</v>
      </c>
      <c r="E19" s="70" t="s">
        <v>3</v>
      </c>
      <c r="F19" s="94">
        <v>13</v>
      </c>
      <c r="G19" s="150" t="str">
        <f t="shared" si="11"/>
        <v>Wildling</v>
      </c>
      <c r="H19" s="29">
        <v>9</v>
      </c>
      <c r="I19" s="158" t="str">
        <f t="shared" si="12"/>
        <v>Blersch</v>
      </c>
      <c r="J19" s="115">
        <f t="shared" si="14"/>
        <v>0.63541666666666663</v>
      </c>
      <c r="K19" s="105">
        <v>11</v>
      </c>
      <c r="L19" s="161" t="str">
        <f t="shared" si="15"/>
        <v>Feigl</v>
      </c>
      <c r="M19" s="104" t="s">
        <v>3</v>
      </c>
      <c r="N19" s="105">
        <v>14</v>
      </c>
      <c r="O19" s="161" t="str">
        <f t="shared" si="16"/>
        <v>Waltl</v>
      </c>
      <c r="P19" s="29">
        <v>1</v>
      </c>
      <c r="Q19" s="163" t="str">
        <f t="shared" si="17"/>
        <v>Juhasz</v>
      </c>
      <c r="R19" s="115">
        <f t="shared" si="18"/>
        <v>0.63541666666666663</v>
      </c>
      <c r="S19" s="105">
        <v>10</v>
      </c>
      <c r="T19" s="161" t="str">
        <f t="shared" si="19"/>
        <v>Ludescher</v>
      </c>
      <c r="U19" s="104" t="s">
        <v>3</v>
      </c>
      <c r="V19" s="105">
        <v>8</v>
      </c>
      <c r="W19" s="161" t="str">
        <f t="shared" si="20"/>
        <v>Grurl</v>
      </c>
      <c r="X19" s="29">
        <v>6</v>
      </c>
      <c r="Y19" s="146" t="str">
        <f t="shared" si="21"/>
        <v>Dür</v>
      </c>
      <c r="AA19" s="3" t="str">
        <f t="shared" si="26"/>
        <v/>
      </c>
      <c r="AB19" s="9" t="str">
        <f t="shared" si="27"/>
        <v>Feigl Alexander</v>
      </c>
      <c r="AC19" s="5" t="str">
        <f t="shared" si="28"/>
        <v>NÖTTV</v>
      </c>
      <c r="AD19" s="23" t="str">
        <f>+IF(AO16="","",AO16)</f>
        <v/>
      </c>
      <c r="AE19" s="24" t="str">
        <f>+IF(AN16="","",AN16)</f>
        <v>:</v>
      </c>
      <c r="AF19" s="24" t="str">
        <f>+IF(AM16="","",AM16)</f>
        <v/>
      </c>
      <c r="AG19" s="37" t="str">
        <f>+IF(AO17="","",AO17)</f>
        <v/>
      </c>
      <c r="AH19" s="24" t="str">
        <f>+IF(AN17="","",AN17)</f>
        <v>:</v>
      </c>
      <c r="AI19" s="24" t="str">
        <f>+IF(AM17="","",AM17)</f>
        <v/>
      </c>
      <c r="AJ19" s="37" t="str">
        <f>+IF(AO18="","",AO18)</f>
        <v/>
      </c>
      <c r="AK19" s="24" t="str">
        <f>+IF(AN18="","",AN18)</f>
        <v>:</v>
      </c>
      <c r="AL19" s="38" t="str">
        <f>+IF(AM18="","",AM18)</f>
        <v/>
      </c>
      <c r="AM19" s="26"/>
      <c r="AN19" s="26"/>
      <c r="AO19" s="27"/>
      <c r="AP19" s="28"/>
      <c r="AQ19" s="29" t="s">
        <v>15</v>
      </c>
      <c r="AR19" s="30"/>
      <c r="AS19" s="28"/>
      <c r="AT19" s="29" t="s">
        <v>15</v>
      </c>
      <c r="AU19" s="30"/>
      <c r="AV19" s="28"/>
      <c r="AW19" s="29" t="s">
        <v>15</v>
      </c>
      <c r="AX19" s="5"/>
      <c r="AY19" s="31" t="str">
        <f t="shared" si="22"/>
        <v/>
      </c>
      <c r="AZ19" s="32" t="str">
        <f t="shared" si="23"/>
        <v/>
      </c>
      <c r="BA19" s="33" t="str">
        <f t="shared" si="24"/>
        <v/>
      </c>
      <c r="BB19" s="34" t="s">
        <v>15</v>
      </c>
      <c r="BC19" s="35" t="str">
        <f t="shared" si="25"/>
        <v/>
      </c>
      <c r="BD19" s="36" t="str">
        <f t="shared" si="29"/>
        <v/>
      </c>
      <c r="BF19" s="57"/>
      <c r="BG19" s="57"/>
      <c r="BH19" s="63"/>
      <c r="BI19" s="60" t="str">
        <f>+IF(COUNTIF($AA$6:$AA$12,4)=0,"4. Vorrunde A",MID(VLOOKUP(4,$AA$6:$AB$12,2,FALSE),1,SEARCH(" ",VLOOKUP(4,$AA$6:$AB$12,2,FALSE))))</f>
        <v>4. Vorrunde A</v>
      </c>
      <c r="BJ19" s="58"/>
      <c r="BK19" s="57"/>
      <c r="BL19" s="65"/>
    </row>
    <row r="20" spans="1:64" ht="21.2" customHeight="1" thickBot="1" x14ac:dyDescent="0.3">
      <c r="A20" s="611"/>
      <c r="B20" s="181">
        <v>0.65277777777777779</v>
      </c>
      <c r="C20" s="94">
        <v>7</v>
      </c>
      <c r="D20" s="150" t="str">
        <f t="shared" si="13"/>
        <v>Forster</v>
      </c>
      <c r="E20" s="70" t="s">
        <v>3</v>
      </c>
      <c r="F20" s="94">
        <v>5</v>
      </c>
      <c r="G20" s="150" t="str">
        <f t="shared" si="11"/>
        <v>Pfeifer</v>
      </c>
      <c r="H20" s="29">
        <v>13</v>
      </c>
      <c r="I20" s="158" t="str">
        <f t="shared" si="12"/>
        <v>Wildling</v>
      </c>
      <c r="J20" s="115">
        <f t="shared" si="14"/>
        <v>0.65277777777777779</v>
      </c>
      <c r="K20" s="105">
        <v>1</v>
      </c>
      <c r="L20" s="161" t="str">
        <f t="shared" si="15"/>
        <v>Juhasz</v>
      </c>
      <c r="M20" s="104" t="s">
        <v>3</v>
      </c>
      <c r="N20" s="105">
        <v>4</v>
      </c>
      <c r="O20" s="161" t="str">
        <f t="shared" si="16"/>
        <v>Frehsner</v>
      </c>
      <c r="P20" s="29">
        <v>11</v>
      </c>
      <c r="Q20" s="163" t="str">
        <f t="shared" si="17"/>
        <v>Feigl</v>
      </c>
      <c r="R20" s="115">
        <f t="shared" si="18"/>
        <v>0.65277777777777779</v>
      </c>
      <c r="S20" s="105">
        <v>2</v>
      </c>
      <c r="T20" s="161" t="str">
        <f t="shared" si="19"/>
        <v>Girlinger</v>
      </c>
      <c r="U20" s="104" t="s">
        <v>3</v>
      </c>
      <c r="V20" s="105">
        <v>3</v>
      </c>
      <c r="W20" s="161" t="str">
        <f t="shared" si="20"/>
        <v>Bayer</v>
      </c>
      <c r="X20" s="29">
        <v>6</v>
      </c>
      <c r="Y20" s="146" t="str">
        <f t="shared" si="21"/>
        <v>Dür</v>
      </c>
      <c r="AA20" s="3" t="str">
        <f t="shared" si="26"/>
        <v/>
      </c>
      <c r="AB20" s="9" t="str">
        <f t="shared" si="27"/>
        <v>Dobretsberger Paul</v>
      </c>
      <c r="AC20" s="5" t="str">
        <f t="shared" si="28"/>
        <v>WTTV</v>
      </c>
      <c r="AD20" s="23" t="str">
        <f>+IF(AR16="","",AR16)</f>
        <v/>
      </c>
      <c r="AE20" s="24" t="str">
        <f>+IF(AQ16="","",AQ16)</f>
        <v>:</v>
      </c>
      <c r="AF20" s="24" t="str">
        <f>+IF(AP16="","",AP16)</f>
        <v/>
      </c>
      <c r="AG20" s="37" t="str">
        <f>+IF(AR17="","",AR17)</f>
        <v/>
      </c>
      <c r="AH20" s="24" t="str">
        <f>+IF(AQ17="","",AQ17)</f>
        <v>:</v>
      </c>
      <c r="AI20" s="24" t="str">
        <f>+IF(AP17="","",AP17)</f>
        <v/>
      </c>
      <c r="AJ20" s="37" t="str">
        <f>+IF(AR18="","",AR18)</f>
        <v/>
      </c>
      <c r="AK20" s="24" t="str">
        <f>+IF(AQ18="","",AQ18)</f>
        <v>:</v>
      </c>
      <c r="AL20" s="38" t="str">
        <f>+IF(AP18="","",AP18)</f>
        <v/>
      </c>
      <c r="AM20" s="37" t="str">
        <f>+IF(AR19="","",AR19)</f>
        <v/>
      </c>
      <c r="AN20" s="24" t="str">
        <f>+IF(AQ19="","",AQ19)</f>
        <v>:</v>
      </c>
      <c r="AO20" s="38" t="str">
        <f>+IF(AP19="","",AP19)</f>
        <v/>
      </c>
      <c r="AP20" s="26"/>
      <c r="AQ20" s="26"/>
      <c r="AR20" s="27"/>
      <c r="AS20" s="28"/>
      <c r="AT20" s="29" t="s">
        <v>15</v>
      </c>
      <c r="AU20" s="30"/>
      <c r="AV20" s="28"/>
      <c r="AW20" s="29" t="s">
        <v>15</v>
      </c>
      <c r="AX20" s="5"/>
      <c r="AY20" s="31" t="str">
        <f t="shared" si="22"/>
        <v/>
      </c>
      <c r="AZ20" s="32" t="str">
        <f t="shared" si="23"/>
        <v/>
      </c>
      <c r="BA20" s="33" t="str">
        <f t="shared" si="24"/>
        <v/>
      </c>
      <c r="BB20" s="34" t="s">
        <v>15</v>
      </c>
      <c r="BC20" s="35" t="str">
        <f t="shared" si="25"/>
        <v/>
      </c>
      <c r="BD20" s="36" t="str">
        <f t="shared" si="29"/>
        <v/>
      </c>
      <c r="BF20" s="57"/>
      <c r="BG20" s="57"/>
      <c r="BH20" s="66" t="str">
        <f>+IF(BJ20="","Verlierer",IF(BI19=BJ20,BI21,BI19))</f>
        <v>Verlierer</v>
      </c>
      <c r="BI20" s="59"/>
      <c r="BJ20" s="98"/>
      <c r="BK20" s="57"/>
      <c r="BL20" s="65"/>
    </row>
    <row r="21" spans="1:64" ht="21.2" customHeight="1" thickBot="1" x14ac:dyDescent="0.3">
      <c r="A21" s="611"/>
      <c r="B21" s="181">
        <v>0.67013888888888884</v>
      </c>
      <c r="C21" s="94">
        <v>9</v>
      </c>
      <c r="D21" s="150" t="str">
        <f t="shared" si="13"/>
        <v>Blersch</v>
      </c>
      <c r="E21" s="70" t="s">
        <v>3</v>
      </c>
      <c r="F21" s="94">
        <v>10</v>
      </c>
      <c r="G21" s="150" t="str">
        <f t="shared" si="11"/>
        <v>Ludescher</v>
      </c>
      <c r="H21" s="29">
        <v>13</v>
      </c>
      <c r="I21" s="158" t="str">
        <f t="shared" si="12"/>
        <v>Wildling</v>
      </c>
      <c r="J21" s="115">
        <f t="shared" si="14"/>
        <v>0.67013888888888884</v>
      </c>
      <c r="K21" s="105">
        <v>8</v>
      </c>
      <c r="L21" s="161" t="str">
        <f t="shared" si="15"/>
        <v>Grurl</v>
      </c>
      <c r="M21" s="104" t="s">
        <v>3</v>
      </c>
      <c r="N21" s="105">
        <v>11</v>
      </c>
      <c r="O21" s="161" t="str">
        <f t="shared" si="16"/>
        <v>Feigl</v>
      </c>
      <c r="P21" s="29">
        <v>4</v>
      </c>
      <c r="Q21" s="163" t="str">
        <f t="shared" si="17"/>
        <v>Frehsner</v>
      </c>
      <c r="R21" s="115">
        <f t="shared" si="18"/>
        <v>0.67013888888888884</v>
      </c>
      <c r="S21" s="105">
        <v>14</v>
      </c>
      <c r="T21" s="161" t="str">
        <f t="shared" si="19"/>
        <v>Waltl</v>
      </c>
      <c r="U21" s="104" t="s">
        <v>3</v>
      </c>
      <c r="V21" s="105">
        <v>12</v>
      </c>
      <c r="W21" s="161" t="str">
        <f t="shared" si="20"/>
        <v>Dobretsberger</v>
      </c>
      <c r="X21" s="29">
        <v>3</v>
      </c>
      <c r="Y21" s="146" t="str">
        <f t="shared" si="21"/>
        <v>Bayer</v>
      </c>
      <c r="AA21" s="3" t="str">
        <f t="shared" si="26"/>
        <v/>
      </c>
      <c r="AB21" s="9" t="str">
        <f t="shared" si="27"/>
        <v>Wildling Emilio</v>
      </c>
      <c r="AC21" s="5" t="str">
        <f t="shared" si="28"/>
        <v>STTTV</v>
      </c>
      <c r="AD21" s="23" t="str">
        <f>+IF(AU16="","",AU16)</f>
        <v/>
      </c>
      <c r="AE21" s="24" t="str">
        <f>+IF(AT16="","",AT16)</f>
        <v>:</v>
      </c>
      <c r="AF21" s="24" t="str">
        <f>+IF(AS16="","",AS16)</f>
        <v/>
      </c>
      <c r="AG21" s="37" t="str">
        <f>+IF(AU17="","",AU17)</f>
        <v/>
      </c>
      <c r="AH21" s="24" t="str">
        <f>+IF(AT17="","",AT17)</f>
        <v>:</v>
      </c>
      <c r="AI21" s="24" t="str">
        <f>+IF(AS17="","",AS17)</f>
        <v/>
      </c>
      <c r="AJ21" s="37" t="str">
        <f>+IF(AU18="","",AU18)</f>
        <v/>
      </c>
      <c r="AK21" s="24" t="str">
        <f>+IF(AT18="","",AT18)</f>
        <v>:</v>
      </c>
      <c r="AL21" s="38" t="str">
        <f>+IF(AS18="","",AS18)</f>
        <v/>
      </c>
      <c r="AM21" s="37" t="str">
        <f>+IF(AU19="","",AU19)</f>
        <v/>
      </c>
      <c r="AN21" s="24" t="str">
        <f>+IF(AT19="","",AT19)</f>
        <v>:</v>
      </c>
      <c r="AO21" s="38" t="str">
        <f>+IF(AS19="","",AS19)</f>
        <v/>
      </c>
      <c r="AP21" s="24" t="str">
        <f>+IF(AU20="","",AU20)</f>
        <v/>
      </c>
      <c r="AQ21" s="24" t="str">
        <f>+IF(AT20="","",AT20)</f>
        <v>:</v>
      </c>
      <c r="AR21" s="24" t="str">
        <f>+IF(AS20="","",AS20)</f>
        <v/>
      </c>
      <c r="AS21" s="25"/>
      <c r="AT21" s="26"/>
      <c r="AU21" s="27"/>
      <c r="AV21" s="28"/>
      <c r="AW21" s="29" t="s">
        <v>15</v>
      </c>
      <c r="AX21" s="5"/>
      <c r="AY21" s="31" t="str">
        <f t="shared" si="22"/>
        <v/>
      </c>
      <c r="AZ21" s="32" t="str">
        <f t="shared" si="23"/>
        <v/>
      </c>
      <c r="BA21" s="33" t="str">
        <f t="shared" si="24"/>
        <v/>
      </c>
      <c r="BB21" s="34" t="s">
        <v>15</v>
      </c>
      <c r="BC21" s="35" t="str">
        <f t="shared" si="25"/>
        <v/>
      </c>
      <c r="BD21" s="36" t="str">
        <f t="shared" si="29"/>
        <v/>
      </c>
      <c r="BF21" s="57"/>
      <c r="BG21" s="57"/>
      <c r="BH21" s="58"/>
      <c r="BI21" s="69" t="str">
        <f>+IF(COUNTIF($AA$16:$AB$22,1)=0,"1. Vorrunde B",MID(VLOOKUP(1,$AA$16:$AB$22,2,FALSE),1,SEARCH(" ",VLOOKUP(1,$AA$16:$AB$22,2,FALSE))))</f>
        <v>1. Vorrunde B</v>
      </c>
      <c r="BJ21" s="57"/>
      <c r="BK21" s="57"/>
      <c r="BL21" s="65"/>
    </row>
    <row r="22" spans="1:64" ht="21.2" customHeight="1" thickBot="1" x14ac:dyDescent="0.3">
      <c r="A22" s="611"/>
      <c r="B22" s="181">
        <v>0.69444444444444453</v>
      </c>
      <c r="C22" s="94">
        <v>5</v>
      </c>
      <c r="D22" s="150" t="str">
        <f t="shared" si="13"/>
        <v>Pfeifer</v>
      </c>
      <c r="E22" s="70" t="s">
        <v>3</v>
      </c>
      <c r="F22" s="94">
        <v>1</v>
      </c>
      <c r="G22" s="150" t="str">
        <f t="shared" si="11"/>
        <v>Juhasz</v>
      </c>
      <c r="H22" s="29">
        <v>10</v>
      </c>
      <c r="I22" s="158" t="str">
        <f t="shared" si="12"/>
        <v>Ludescher</v>
      </c>
      <c r="J22" s="115">
        <f t="shared" si="14"/>
        <v>0.69444444444444453</v>
      </c>
      <c r="K22" s="105">
        <v>4</v>
      </c>
      <c r="L22" s="161" t="str">
        <f t="shared" si="15"/>
        <v>Frehsner</v>
      </c>
      <c r="M22" s="104" t="s">
        <v>3</v>
      </c>
      <c r="N22" s="105">
        <v>2</v>
      </c>
      <c r="O22" s="161" t="str">
        <f t="shared" si="16"/>
        <v>Girlinger</v>
      </c>
      <c r="P22" s="29">
        <v>8</v>
      </c>
      <c r="Q22" s="163" t="str">
        <f t="shared" si="17"/>
        <v>Grurl</v>
      </c>
      <c r="R22" s="115">
        <f t="shared" si="18"/>
        <v>0.69444444444444453</v>
      </c>
      <c r="S22" s="105">
        <v>6</v>
      </c>
      <c r="T22" s="161" t="str">
        <f t="shared" si="19"/>
        <v>Dür</v>
      </c>
      <c r="U22" s="104" t="s">
        <v>3</v>
      </c>
      <c r="V22" s="105">
        <v>7</v>
      </c>
      <c r="W22" s="161" t="str">
        <f t="shared" si="20"/>
        <v>Forster</v>
      </c>
      <c r="X22" s="29">
        <v>3</v>
      </c>
      <c r="Y22" s="146" t="str">
        <f t="shared" si="21"/>
        <v>Bayer</v>
      </c>
      <c r="AA22" s="3" t="str">
        <f t="shared" si="26"/>
        <v/>
      </c>
      <c r="AB22" s="10" t="str">
        <f t="shared" si="27"/>
        <v>Waltl Kento</v>
      </c>
      <c r="AC22" s="6" t="str">
        <f t="shared" si="28"/>
        <v>STTV</v>
      </c>
      <c r="AD22" s="39" t="str">
        <f>+IF(AX16="","",AX16)</f>
        <v/>
      </c>
      <c r="AE22" s="40" t="str">
        <f>+IF(AW16="","",AW16)</f>
        <v>:</v>
      </c>
      <c r="AF22" s="40" t="str">
        <f>+IF(AV16="","",AV16)</f>
        <v/>
      </c>
      <c r="AG22" s="41" t="str">
        <f>+IF(AX17="","",AX17)</f>
        <v/>
      </c>
      <c r="AH22" s="40" t="str">
        <f>+IF(AW17="","",AW17)</f>
        <v>:</v>
      </c>
      <c r="AI22" s="40" t="str">
        <f>+IF(AV17="","",AV17)</f>
        <v/>
      </c>
      <c r="AJ22" s="41" t="str">
        <f>+IF(AX18="","",AX18)</f>
        <v/>
      </c>
      <c r="AK22" s="40" t="str">
        <f>+IF(AW18="","",AW18)</f>
        <v>:</v>
      </c>
      <c r="AL22" s="42" t="str">
        <f>+IF(AV18="","",AV18)</f>
        <v/>
      </c>
      <c r="AM22" s="41" t="str">
        <f>+IF(AX19="","",AX19)</f>
        <v/>
      </c>
      <c r="AN22" s="40" t="str">
        <f>+IF(AW19="","",AW19)</f>
        <v>:</v>
      </c>
      <c r="AO22" s="42" t="str">
        <f>+IF(AV19="","",AV19)</f>
        <v/>
      </c>
      <c r="AP22" s="40" t="str">
        <f>+IF(AX20="","",AX20)</f>
        <v/>
      </c>
      <c r="AQ22" s="40" t="str">
        <f>+IF(AW20="","",AW20)</f>
        <v>:</v>
      </c>
      <c r="AR22" s="40" t="str">
        <f>+IF(AV20="","",AV20)</f>
        <v/>
      </c>
      <c r="AS22" s="41" t="str">
        <f>+IF(AX21="","",AX21)</f>
        <v/>
      </c>
      <c r="AT22" s="40" t="str">
        <f>+IF(AW21="","",AW21)</f>
        <v>:</v>
      </c>
      <c r="AU22" s="42" t="str">
        <f>+IF(AV21="","",AV21)</f>
        <v/>
      </c>
      <c r="AV22" s="43"/>
      <c r="AW22" s="44"/>
      <c r="AX22" s="45"/>
      <c r="AY22" s="46" t="str">
        <f t="shared" si="22"/>
        <v/>
      </c>
      <c r="AZ22" s="47" t="str">
        <f t="shared" si="23"/>
        <v/>
      </c>
      <c r="BA22" s="41" t="str">
        <f t="shared" si="24"/>
        <v/>
      </c>
      <c r="BB22" s="40" t="s">
        <v>15</v>
      </c>
      <c r="BC22" s="48" t="str">
        <f t="shared" si="25"/>
        <v/>
      </c>
      <c r="BD22" s="49" t="str">
        <f t="shared" si="29"/>
        <v/>
      </c>
      <c r="BF22" s="57"/>
      <c r="BG22" s="57" t="str">
        <f>+IF(BG10="","",IF(BG10=BH8,BH12,BH8))</f>
        <v/>
      </c>
      <c r="BH22" s="57"/>
      <c r="BI22" s="57"/>
      <c r="BJ22" s="57"/>
      <c r="BK22" s="60" t="str">
        <f>+IF(BK10="","",IF(BJ8=BK10,BJ12,BJ8))</f>
        <v/>
      </c>
      <c r="BL22" s="57"/>
    </row>
    <row r="23" spans="1:64" ht="21.2" customHeight="1" x14ac:dyDescent="0.25">
      <c r="A23" s="611"/>
      <c r="B23" s="181">
        <v>0.71180555555555547</v>
      </c>
      <c r="C23" s="94">
        <v>13</v>
      </c>
      <c r="D23" s="150" t="str">
        <f t="shared" si="13"/>
        <v>Wildling</v>
      </c>
      <c r="E23" s="70" t="s">
        <v>3</v>
      </c>
      <c r="F23" s="94">
        <v>14</v>
      </c>
      <c r="G23" s="150" t="str">
        <f t="shared" si="11"/>
        <v>Waltl</v>
      </c>
      <c r="H23" s="29">
        <v>10</v>
      </c>
      <c r="I23" s="158" t="str">
        <f t="shared" si="12"/>
        <v>Ludescher</v>
      </c>
      <c r="J23" s="115">
        <f t="shared" si="14"/>
        <v>0.71180555555555547</v>
      </c>
      <c r="K23" s="105">
        <v>12</v>
      </c>
      <c r="L23" s="161" t="str">
        <f t="shared" si="15"/>
        <v>Dobretsberger</v>
      </c>
      <c r="M23" s="104" t="s">
        <v>3</v>
      </c>
      <c r="N23" s="105">
        <v>8</v>
      </c>
      <c r="O23" s="161" t="str">
        <f t="shared" si="16"/>
        <v>Grurl</v>
      </c>
      <c r="P23" s="29">
        <v>2</v>
      </c>
      <c r="Q23" s="163" t="str">
        <f t="shared" si="17"/>
        <v>Girlinger</v>
      </c>
      <c r="R23" s="115">
        <f t="shared" si="18"/>
        <v>0.71180555555555547</v>
      </c>
      <c r="S23" s="105">
        <v>11</v>
      </c>
      <c r="T23" s="161" t="str">
        <f t="shared" si="19"/>
        <v>Feigl</v>
      </c>
      <c r="U23" s="104" t="s">
        <v>3</v>
      </c>
      <c r="V23" s="105">
        <v>9</v>
      </c>
      <c r="W23" s="161" t="str">
        <f t="shared" si="20"/>
        <v>Blersch</v>
      </c>
      <c r="X23" s="29">
        <v>7</v>
      </c>
      <c r="Y23" s="146" t="str">
        <f t="shared" si="21"/>
        <v>Forster</v>
      </c>
      <c r="AD23" s="1"/>
      <c r="BF23" s="57"/>
      <c r="BG23" s="64"/>
      <c r="BH23" s="57"/>
      <c r="BI23" s="57"/>
      <c r="BJ23" s="57"/>
      <c r="BK23" s="59"/>
      <c r="BL23" s="57"/>
    </row>
    <row r="24" spans="1:64" ht="21.2" customHeight="1" thickBot="1" x14ac:dyDescent="0.3">
      <c r="A24" s="611"/>
      <c r="B24" s="181">
        <v>0.72916666666666663</v>
      </c>
      <c r="C24" s="94">
        <v>1</v>
      </c>
      <c r="D24" s="150" t="str">
        <f t="shared" si="13"/>
        <v>Juhasz</v>
      </c>
      <c r="E24" s="70" t="s">
        <v>3</v>
      </c>
      <c r="F24" s="94">
        <v>6</v>
      </c>
      <c r="G24" s="150" t="str">
        <f t="shared" si="11"/>
        <v>Dür</v>
      </c>
      <c r="H24" s="29">
        <v>14</v>
      </c>
      <c r="I24" s="158" t="str">
        <f t="shared" si="12"/>
        <v>Waltl</v>
      </c>
      <c r="J24" s="115">
        <f t="shared" si="14"/>
        <v>0.72916666666666663</v>
      </c>
      <c r="K24" s="105">
        <v>2</v>
      </c>
      <c r="L24" s="161" t="str">
        <f t="shared" si="15"/>
        <v>Girlinger</v>
      </c>
      <c r="M24" s="104" t="s">
        <v>3</v>
      </c>
      <c r="N24" s="105">
        <v>5</v>
      </c>
      <c r="O24" s="161" t="str">
        <f t="shared" si="16"/>
        <v>Pfeifer</v>
      </c>
      <c r="P24" s="29">
        <v>12</v>
      </c>
      <c r="Q24" s="163" t="str">
        <f t="shared" si="17"/>
        <v>Dobretsberger</v>
      </c>
      <c r="R24" s="115">
        <f t="shared" si="18"/>
        <v>0.72916666666666663</v>
      </c>
      <c r="S24" s="105">
        <v>3</v>
      </c>
      <c r="T24" s="161" t="str">
        <f t="shared" si="19"/>
        <v>Bayer</v>
      </c>
      <c r="U24" s="104" t="s">
        <v>3</v>
      </c>
      <c r="V24" s="105">
        <v>4</v>
      </c>
      <c r="W24" s="161" t="str">
        <f t="shared" si="20"/>
        <v>Frehsner</v>
      </c>
      <c r="X24" s="29">
        <v>7</v>
      </c>
      <c r="Y24" s="146" t="str">
        <f t="shared" si="21"/>
        <v>Forster</v>
      </c>
      <c r="AD24" s="1"/>
      <c r="BF24" s="98"/>
      <c r="BG24" s="63"/>
      <c r="BH24" s="57"/>
      <c r="BI24" s="57"/>
      <c r="BJ24" s="57"/>
      <c r="BK24" s="58"/>
      <c r="BL24" s="97"/>
    </row>
    <row r="25" spans="1:64" ht="21.2" customHeight="1" x14ac:dyDescent="0.25">
      <c r="A25" s="611"/>
      <c r="B25" s="181">
        <v>0.74652777777777779</v>
      </c>
      <c r="C25" s="94">
        <v>10</v>
      </c>
      <c r="D25" s="150" t="str">
        <f t="shared" si="13"/>
        <v>Ludescher</v>
      </c>
      <c r="E25" s="70" t="s">
        <v>3</v>
      </c>
      <c r="F25" s="94">
        <v>11</v>
      </c>
      <c r="G25" s="150" t="str">
        <f t="shared" si="11"/>
        <v>Feigl</v>
      </c>
      <c r="H25" s="29">
        <v>14</v>
      </c>
      <c r="I25" s="158" t="str">
        <f t="shared" si="12"/>
        <v>Waltl</v>
      </c>
      <c r="J25" s="115">
        <f t="shared" si="14"/>
        <v>0.74652777777777779</v>
      </c>
      <c r="K25" s="105">
        <v>8</v>
      </c>
      <c r="L25" s="161" t="str">
        <f t="shared" si="15"/>
        <v>Grurl</v>
      </c>
      <c r="M25" s="104" t="s">
        <v>3</v>
      </c>
      <c r="N25" s="105">
        <v>13</v>
      </c>
      <c r="O25" s="161" t="str">
        <f t="shared" si="16"/>
        <v>Wildling</v>
      </c>
      <c r="P25" s="29">
        <v>5</v>
      </c>
      <c r="Q25" s="163" t="str">
        <f t="shared" si="17"/>
        <v>Pfeifer</v>
      </c>
      <c r="R25" s="115">
        <f t="shared" si="18"/>
        <v>0.74652777777777779</v>
      </c>
      <c r="S25" s="105">
        <v>9</v>
      </c>
      <c r="T25" s="161" t="str">
        <f t="shared" si="19"/>
        <v>Blersch</v>
      </c>
      <c r="U25" s="104" t="s">
        <v>3</v>
      </c>
      <c r="V25" s="105">
        <v>12</v>
      </c>
      <c r="W25" s="161" t="str">
        <f t="shared" si="20"/>
        <v>Dobretsberger</v>
      </c>
      <c r="X25" s="29">
        <v>4</v>
      </c>
      <c r="Y25" s="146" t="str">
        <f t="shared" si="21"/>
        <v>Frehsner</v>
      </c>
      <c r="AD25" s="1"/>
      <c r="BF25" s="57" t="s">
        <v>27</v>
      </c>
      <c r="BG25" s="63"/>
      <c r="BH25" s="57"/>
      <c r="BI25" s="57"/>
      <c r="BJ25" s="57"/>
      <c r="BK25" s="58"/>
      <c r="BL25" s="57" t="s">
        <v>25</v>
      </c>
    </row>
    <row r="26" spans="1:64" ht="21.2" customHeight="1" thickBot="1" x14ac:dyDescent="0.3">
      <c r="A26" s="611"/>
      <c r="B26" s="181">
        <v>0.77083333333333337</v>
      </c>
      <c r="C26" s="94">
        <v>6</v>
      </c>
      <c r="D26" s="150" t="str">
        <f t="shared" si="13"/>
        <v>Dür</v>
      </c>
      <c r="E26" s="70" t="s">
        <v>3</v>
      </c>
      <c r="F26" s="94">
        <v>2</v>
      </c>
      <c r="G26" s="150" t="str">
        <f t="shared" si="11"/>
        <v>Girlinger</v>
      </c>
      <c r="H26" s="29">
        <v>11</v>
      </c>
      <c r="I26" s="158" t="str">
        <f t="shared" si="12"/>
        <v>Feigl</v>
      </c>
      <c r="J26" s="115">
        <f t="shared" si="14"/>
        <v>0.77083333333333337</v>
      </c>
      <c r="K26" s="105">
        <v>5</v>
      </c>
      <c r="L26" s="161" t="str">
        <f t="shared" si="15"/>
        <v>Pfeifer</v>
      </c>
      <c r="M26" s="104" t="s">
        <v>3</v>
      </c>
      <c r="N26" s="105">
        <v>3</v>
      </c>
      <c r="O26" s="161" t="str">
        <f t="shared" si="16"/>
        <v>Bayer</v>
      </c>
      <c r="P26" s="29">
        <v>13</v>
      </c>
      <c r="Q26" s="163" t="str">
        <f t="shared" si="17"/>
        <v>Wildling</v>
      </c>
      <c r="R26" s="115">
        <f t="shared" si="18"/>
        <v>0.77083333333333337</v>
      </c>
      <c r="S26" s="105">
        <v>7</v>
      </c>
      <c r="T26" s="161" t="str">
        <f t="shared" si="19"/>
        <v>Forster</v>
      </c>
      <c r="U26" s="104" t="s">
        <v>3</v>
      </c>
      <c r="V26" s="105">
        <v>1</v>
      </c>
      <c r="W26" s="161" t="str">
        <f t="shared" si="20"/>
        <v>Juhasz</v>
      </c>
      <c r="X26" s="29">
        <v>4</v>
      </c>
      <c r="Y26" s="146" t="str">
        <f t="shared" si="21"/>
        <v>Frehsner</v>
      </c>
      <c r="AD26" s="1"/>
      <c r="BF26" s="57"/>
      <c r="BG26" s="68" t="str">
        <f>+IF(BG18="","",IF(BG18=BH16,BH20,BH16))</f>
        <v/>
      </c>
      <c r="BH26" s="57"/>
      <c r="BI26" s="57"/>
      <c r="BJ26" s="57"/>
      <c r="BK26" s="62" t="str">
        <f>+IF(BK18="","",IF(BK18=BJ16,BJ20,BJ16))</f>
        <v/>
      </c>
      <c r="BL26" s="57"/>
    </row>
    <row r="27" spans="1:64" ht="21.2" customHeight="1" x14ac:dyDescent="0.25">
      <c r="A27" s="611"/>
      <c r="B27" s="181">
        <v>0.78819444444444453</v>
      </c>
      <c r="C27" s="94">
        <v>12</v>
      </c>
      <c r="D27" s="150" t="str">
        <f t="shared" si="13"/>
        <v>Dobretsberger</v>
      </c>
      <c r="E27" s="70" t="s">
        <v>3</v>
      </c>
      <c r="F27" s="94">
        <v>10</v>
      </c>
      <c r="G27" s="150" t="str">
        <f t="shared" si="11"/>
        <v>Ludescher</v>
      </c>
      <c r="H27" s="29">
        <v>11</v>
      </c>
      <c r="I27" s="158" t="str">
        <f t="shared" si="12"/>
        <v>Feigl</v>
      </c>
      <c r="J27" s="115">
        <f t="shared" si="14"/>
        <v>0.78819444444444453</v>
      </c>
      <c r="K27" s="105">
        <v>13</v>
      </c>
      <c r="L27" s="161" t="str">
        <f t="shared" si="15"/>
        <v>Wildling</v>
      </c>
      <c r="M27" s="104" t="s">
        <v>3</v>
      </c>
      <c r="N27" s="105">
        <v>9</v>
      </c>
      <c r="O27" s="161" t="str">
        <f t="shared" si="16"/>
        <v>Blersch</v>
      </c>
      <c r="P27" s="29">
        <v>7</v>
      </c>
      <c r="Q27" s="163" t="str">
        <f t="shared" si="17"/>
        <v>Forster</v>
      </c>
      <c r="R27" s="115">
        <f t="shared" si="18"/>
        <v>0.78819444444444453</v>
      </c>
      <c r="S27" s="105">
        <v>14</v>
      </c>
      <c r="T27" s="161" t="str">
        <f t="shared" si="19"/>
        <v>Waltl</v>
      </c>
      <c r="U27" s="104" t="s">
        <v>3</v>
      </c>
      <c r="V27" s="105">
        <v>8</v>
      </c>
      <c r="W27" s="161" t="str">
        <f t="shared" si="20"/>
        <v>Grurl</v>
      </c>
      <c r="X27" s="29">
        <v>1</v>
      </c>
      <c r="Y27" s="146" t="str">
        <f t="shared" si="21"/>
        <v>Juhasz</v>
      </c>
      <c r="AB27" s="621" t="s">
        <v>28</v>
      </c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1"/>
      <c r="AQ27" s="621"/>
      <c r="AR27" s="621"/>
      <c r="AS27" s="621"/>
      <c r="AT27" s="621"/>
      <c r="AU27" s="621"/>
      <c r="AV27" s="621"/>
      <c r="AW27" s="621"/>
      <c r="AX27" s="621"/>
      <c r="AY27" s="621"/>
      <c r="AZ27" s="621"/>
      <c r="BA27" s="621"/>
      <c r="BB27" s="621"/>
      <c r="BC27" s="621"/>
      <c r="BD27" s="621"/>
    </row>
    <row r="28" spans="1:64" ht="21.2" customHeight="1" thickBot="1" x14ac:dyDescent="0.3">
      <c r="A28" s="611"/>
      <c r="B28" s="181">
        <v>0.80555555555555547</v>
      </c>
      <c r="C28" s="94"/>
      <c r="D28" s="150" t="str">
        <f t="shared" si="13"/>
        <v/>
      </c>
      <c r="E28" s="70" t="s">
        <v>3</v>
      </c>
      <c r="F28" s="94"/>
      <c r="G28" s="150" t="str">
        <f t="shared" si="11"/>
        <v/>
      </c>
      <c r="H28" s="106"/>
      <c r="I28" s="154" t="str">
        <f t="shared" si="12"/>
        <v/>
      </c>
      <c r="J28" s="115">
        <f t="shared" si="14"/>
        <v>0.80555555555555547</v>
      </c>
      <c r="K28" s="94"/>
      <c r="L28" s="150" t="str">
        <f t="shared" si="15"/>
        <v/>
      </c>
      <c r="M28" s="70" t="s">
        <v>3</v>
      </c>
      <c r="N28" s="94"/>
      <c r="O28" s="150" t="str">
        <f t="shared" si="16"/>
        <v/>
      </c>
      <c r="P28" s="106"/>
      <c r="Q28" s="156" t="str">
        <f t="shared" si="17"/>
        <v/>
      </c>
      <c r="R28" s="115">
        <f t="shared" si="18"/>
        <v>0.80555555555555547</v>
      </c>
      <c r="S28" s="94"/>
      <c r="T28" s="150" t="str">
        <f t="shared" si="19"/>
        <v/>
      </c>
      <c r="U28" s="70" t="s">
        <v>3</v>
      </c>
      <c r="V28" s="94"/>
      <c r="W28" s="150" t="str">
        <f t="shared" si="20"/>
        <v/>
      </c>
      <c r="X28" s="106"/>
      <c r="Y28" s="146" t="str">
        <f t="shared" si="21"/>
        <v/>
      </c>
    </row>
    <row r="29" spans="1:64" ht="21.2" customHeight="1" thickBot="1" x14ac:dyDescent="0.3">
      <c r="A29" s="611"/>
      <c r="B29" s="181"/>
      <c r="C29" s="94"/>
      <c r="D29" s="150" t="str">
        <f t="shared" si="13"/>
        <v/>
      </c>
      <c r="E29" s="70" t="s">
        <v>3</v>
      </c>
      <c r="F29" s="94"/>
      <c r="G29" s="150" t="str">
        <f t="shared" si="11"/>
        <v/>
      </c>
      <c r="H29" s="106"/>
      <c r="I29" s="154" t="str">
        <f t="shared" si="12"/>
        <v/>
      </c>
      <c r="J29" s="115">
        <f t="shared" si="14"/>
        <v>0</v>
      </c>
      <c r="K29" s="94"/>
      <c r="L29" s="150" t="str">
        <f t="shared" si="15"/>
        <v/>
      </c>
      <c r="M29" s="70" t="s">
        <v>3</v>
      </c>
      <c r="N29" s="94"/>
      <c r="O29" s="150" t="str">
        <f t="shared" si="16"/>
        <v/>
      </c>
      <c r="P29" s="106"/>
      <c r="Q29" s="156" t="str">
        <f t="shared" si="17"/>
        <v/>
      </c>
      <c r="R29" s="115">
        <f t="shared" si="18"/>
        <v>0</v>
      </c>
      <c r="S29" s="94"/>
      <c r="T29" s="150" t="str">
        <f t="shared" si="19"/>
        <v/>
      </c>
      <c r="U29" s="70" t="s">
        <v>3</v>
      </c>
      <c r="V29" s="94"/>
      <c r="W29" s="150" t="str">
        <f t="shared" si="20"/>
        <v/>
      </c>
      <c r="X29" s="106"/>
      <c r="Y29" s="146" t="str">
        <f t="shared" si="21"/>
        <v/>
      </c>
      <c r="AB29" s="622" t="str">
        <f>+AB27</f>
        <v>Platz 9-14</v>
      </c>
      <c r="AC29" s="623"/>
      <c r="AD29" s="599" t="str">
        <f>+IF(AB30="","",MID(AB30,1,4))</f>
        <v>5. V</v>
      </c>
      <c r="AE29" s="592"/>
      <c r="AF29" s="593"/>
      <c r="AG29" s="592" t="str">
        <f>+IF(AB31="","",MID(AB31,1,4))</f>
        <v>6. V</v>
      </c>
      <c r="AH29" s="592"/>
      <c r="AI29" s="593"/>
      <c r="AJ29" s="591" t="str">
        <f>+IF(AB32="","",MID(AB32,1,4))</f>
        <v>7. V</v>
      </c>
      <c r="AK29" s="592"/>
      <c r="AL29" s="593"/>
      <c r="AM29" s="591" t="str">
        <f>+IF(AB33="","",MID(AB33,1,4))</f>
        <v>5. V</v>
      </c>
      <c r="AN29" s="592"/>
      <c r="AO29" s="593"/>
      <c r="AP29" s="591" t="str">
        <f>+IF(AB34="","",MID(AB34,1,4))</f>
        <v>6. V</v>
      </c>
      <c r="AQ29" s="592"/>
      <c r="AR29" s="593"/>
      <c r="AS29" s="591" t="str">
        <f>+IF(AB35="","",MID(AB35,1,4))</f>
        <v>7. V</v>
      </c>
      <c r="AT29" s="592"/>
      <c r="AU29" s="593"/>
      <c r="AV29" s="615" t="str">
        <f>+IF(AB36="","",MID(AB36,1,4))</f>
        <v/>
      </c>
      <c r="AW29" s="616"/>
      <c r="AX29" s="617"/>
      <c r="AY29" s="51" t="s">
        <v>16</v>
      </c>
      <c r="AZ29" s="52" t="s">
        <v>17</v>
      </c>
      <c r="BA29" s="594" t="s">
        <v>18</v>
      </c>
      <c r="BB29" s="595"/>
      <c r="BC29" s="596"/>
      <c r="BD29" s="53" t="s">
        <v>19</v>
      </c>
    </row>
    <row r="30" spans="1:64" ht="21.2" customHeight="1" x14ac:dyDescent="0.25">
      <c r="A30" s="611"/>
      <c r="B30" s="181"/>
      <c r="C30" s="94"/>
      <c r="D30" s="150" t="str">
        <f t="shared" si="13"/>
        <v/>
      </c>
      <c r="E30" s="70" t="s">
        <v>3</v>
      </c>
      <c r="F30" s="94"/>
      <c r="G30" s="150" t="str">
        <f t="shared" si="11"/>
        <v/>
      </c>
      <c r="H30" s="106"/>
      <c r="I30" s="154" t="str">
        <f t="shared" si="12"/>
        <v/>
      </c>
      <c r="J30" s="115">
        <f t="shared" si="14"/>
        <v>0</v>
      </c>
      <c r="K30" s="94"/>
      <c r="L30" s="150" t="str">
        <f t="shared" si="15"/>
        <v/>
      </c>
      <c r="M30" s="70" t="s">
        <v>3</v>
      </c>
      <c r="N30" s="94"/>
      <c r="O30" s="150" t="str">
        <f t="shared" si="16"/>
        <v/>
      </c>
      <c r="P30" s="106"/>
      <c r="Q30" s="156" t="str">
        <f t="shared" si="17"/>
        <v/>
      </c>
      <c r="R30" s="115">
        <f t="shared" si="18"/>
        <v>0</v>
      </c>
      <c r="S30" s="94"/>
      <c r="T30" s="150" t="str">
        <f t="shared" si="19"/>
        <v/>
      </c>
      <c r="U30" s="70" t="s">
        <v>3</v>
      </c>
      <c r="V30" s="94"/>
      <c r="W30" s="150" t="str">
        <f t="shared" si="20"/>
        <v/>
      </c>
      <c r="X30" s="106"/>
      <c r="Y30" s="146" t="str">
        <f t="shared" si="21"/>
        <v/>
      </c>
      <c r="AB30" s="7" t="str">
        <f>+IF(COUNTIF($AA6:$AA12,5)=0,"5. Vorrunde A",VLOOKUP(5,$AA$6:$AB$12,2,FALSE))</f>
        <v>5. Vorrunde A</v>
      </c>
      <c r="AC30" s="4" t="str">
        <f>+IF(COUNTIF($AA6:$AA12,5)=0,"",VLOOKUP(5,$AA$6:$AC$12,3,FALSE))</f>
        <v/>
      </c>
      <c r="AD30" s="12"/>
      <c r="AE30" s="13"/>
      <c r="AF30" s="13"/>
      <c r="AG30" s="14"/>
      <c r="AH30" s="15" t="s">
        <v>15</v>
      </c>
      <c r="AI30" s="16"/>
      <c r="AJ30" s="14"/>
      <c r="AK30" s="15" t="s">
        <v>15</v>
      </c>
      <c r="AL30" s="16"/>
      <c r="AM30" s="14"/>
      <c r="AN30" s="15" t="s">
        <v>15</v>
      </c>
      <c r="AO30" s="16"/>
      <c r="AP30" s="14"/>
      <c r="AQ30" s="15" t="s">
        <v>15</v>
      </c>
      <c r="AR30" s="16"/>
      <c r="AS30" s="14"/>
      <c r="AT30" s="15" t="s">
        <v>15</v>
      </c>
      <c r="AU30" s="16"/>
      <c r="AV30" s="77"/>
      <c r="AW30" s="78" t="s">
        <v>15</v>
      </c>
      <c r="AX30" s="79"/>
      <c r="AY30" s="17" t="str">
        <f t="shared" ref="AY30:AY36" si="30">+IF(COUNTIF(AD30:AX30,"")-15=0,"",IF(AD30&gt;AF30,1,0)+IF(AG30&gt;AI30,1,0)+IF(AJ30&gt;AL30,1,0)+IF(AM30&gt;AO30,1,0)+IF(AP30&gt;AR30,1,0)+IF(AS30&gt;AU30,1,0)+IF(AV30&gt;AX30,1,0))</f>
        <v/>
      </c>
      <c r="AZ30" s="18" t="str">
        <f t="shared" ref="AZ30:AZ36" si="31">+IF(AY30="","",IF(AD30&lt;AF30,1,0)+IF(AG30&lt;AI30,1,0)+IF(AJ30&lt;AL30,1,0)+IF(AM30&lt;AO30,1,0)+IF(AP30&lt;AR30,1,0)+IF(AS30&lt;AU30,1,0)+IF(AV30&lt;AX30,1,0))</f>
        <v/>
      </c>
      <c r="BA30" s="19" t="str">
        <f t="shared" ref="BA30:BA36" si="32">IF(AY30="","",SUM(AD30,AG30,AJ30,AM30,AP30,AS30,AV30))</f>
        <v/>
      </c>
      <c r="BB30" s="20" t="s">
        <v>15</v>
      </c>
      <c r="BC30" s="21" t="str">
        <f t="shared" ref="BC30:BC36" si="33">IF(AY30="","",SUM(AF30,AI30,AL30,AO30,AR30,AU30,AX30))</f>
        <v/>
      </c>
      <c r="BD30" s="22" t="str">
        <f>+IF(AY30="","",IF(COUNTIF(AY$30:AY$36,AY30)&gt;1,"",RANK(AY30,AY$30:AY$36)))</f>
        <v/>
      </c>
    </row>
    <row r="31" spans="1:64" ht="21.2" customHeight="1" thickBot="1" x14ac:dyDescent="0.3">
      <c r="A31" s="627"/>
      <c r="B31" s="180"/>
      <c r="C31" s="95"/>
      <c r="D31" s="151" t="str">
        <f t="shared" si="13"/>
        <v/>
      </c>
      <c r="E31" s="71" t="s">
        <v>3</v>
      </c>
      <c r="F31" s="95"/>
      <c r="G31" s="151" t="str">
        <f t="shared" si="11"/>
        <v/>
      </c>
      <c r="H31" s="107"/>
      <c r="I31" s="155" t="str">
        <f t="shared" si="12"/>
        <v/>
      </c>
      <c r="J31" s="116">
        <f t="shared" si="14"/>
        <v>0</v>
      </c>
      <c r="K31" s="95"/>
      <c r="L31" s="151" t="str">
        <f t="shared" si="15"/>
        <v/>
      </c>
      <c r="M31" s="71" t="s">
        <v>3</v>
      </c>
      <c r="N31" s="95"/>
      <c r="O31" s="151" t="str">
        <f t="shared" si="16"/>
        <v/>
      </c>
      <c r="P31" s="107"/>
      <c r="Q31" s="159" t="str">
        <f t="shared" si="17"/>
        <v/>
      </c>
      <c r="R31" s="116">
        <f t="shared" si="18"/>
        <v>0</v>
      </c>
      <c r="S31" s="95"/>
      <c r="T31" s="151" t="str">
        <f t="shared" si="19"/>
        <v/>
      </c>
      <c r="U31" s="71" t="s">
        <v>3</v>
      </c>
      <c r="V31" s="95"/>
      <c r="W31" s="151" t="str">
        <f t="shared" si="20"/>
        <v/>
      </c>
      <c r="X31" s="107"/>
      <c r="Y31" s="148" t="str">
        <f t="shared" si="21"/>
        <v/>
      </c>
      <c r="AB31" s="8" t="str">
        <f>+IF(COUNTIF($AA6:$AA12,6)=0,"6. Vorrunde A",VLOOKUP(6,$AA$6:$AB$12,2,FALSE))</f>
        <v>6. Vorrunde A</v>
      </c>
      <c r="AC31" s="5" t="str">
        <f>+IF(COUNTIF($AA6:$AA12,6)=0,"",VLOOKUP(6,$AA$6:$AC$12,3,FALSE))</f>
        <v/>
      </c>
      <c r="AD31" s="23" t="str">
        <f>+IF(AI30="","",AI30)</f>
        <v/>
      </c>
      <c r="AE31" s="24" t="str">
        <f>+IF(AH30="","",AH30)</f>
        <v>:</v>
      </c>
      <c r="AF31" s="24" t="str">
        <f>+IF(AG30="","",AG30)</f>
        <v/>
      </c>
      <c r="AG31" s="25"/>
      <c r="AH31" s="26"/>
      <c r="AI31" s="27"/>
      <c r="AJ31" s="28"/>
      <c r="AK31" s="29" t="s">
        <v>15</v>
      </c>
      <c r="AL31" s="30"/>
      <c r="AM31" s="28"/>
      <c r="AN31" s="29" t="s">
        <v>15</v>
      </c>
      <c r="AO31" s="30"/>
      <c r="AP31" s="28"/>
      <c r="AQ31" s="29" t="s">
        <v>15</v>
      </c>
      <c r="AR31" s="30"/>
      <c r="AS31" s="28"/>
      <c r="AT31" s="29" t="s">
        <v>15</v>
      </c>
      <c r="AU31" s="30"/>
      <c r="AV31" s="80"/>
      <c r="AW31" s="81" t="s">
        <v>15</v>
      </c>
      <c r="AX31" s="82"/>
      <c r="AY31" s="31" t="str">
        <f t="shared" si="30"/>
        <v/>
      </c>
      <c r="AZ31" s="32" t="str">
        <f t="shared" si="31"/>
        <v/>
      </c>
      <c r="BA31" s="33" t="str">
        <f t="shared" si="32"/>
        <v/>
      </c>
      <c r="BB31" s="34" t="s">
        <v>15</v>
      </c>
      <c r="BC31" s="35" t="str">
        <f t="shared" si="33"/>
        <v/>
      </c>
      <c r="BD31" s="36" t="str">
        <f t="shared" ref="BD31:BD36" si="34">+IF(AY31="","",IF(COUNTIF(AY$30:AY$36,AY31)&gt;1,"",RANK(AY31,AY$30:AY$36)))</f>
        <v/>
      </c>
    </row>
    <row r="32" spans="1:64" s="124" customFormat="1" ht="21.2" customHeight="1" x14ac:dyDescent="0.25">
      <c r="A32" s="629" t="s">
        <v>8</v>
      </c>
      <c r="B32" s="120">
        <v>0.375</v>
      </c>
      <c r="C32" s="121"/>
      <c r="D32" s="169" t="str">
        <f>+IF(C32="",$BI$11,IF(COUNTIF($C$4:$C$11,C32)=1,VLOOKUP(C32,$C$4:$I$11,2,FALSE),IF(COUNTIF($S$4:$S$11,C32)=1,VLOOKUP(C32,$S$4:$Y$11,2,FALSE),"")))</f>
        <v>3. Vorrunde A</v>
      </c>
      <c r="E32" s="122" t="s">
        <v>3</v>
      </c>
      <c r="F32" s="122"/>
      <c r="G32" s="169" t="str">
        <f>+IF(F32="",$BI$13,IF(COUNTIF($C$4:$C$11,F32)=1,VLOOKUP(F32,$C$4:$I$11,2,FALSE),IF(COUNTIF($S$4:$S$11,F32)=1,VLOOKUP(F32,$S$4:$Y$11,2,FALSE),"")))</f>
        <v>2. Vorrunde B</v>
      </c>
      <c r="H32" s="122"/>
      <c r="I32" s="169" t="str">
        <f>+IF(H32="",$BI$9,IF(COUNTIF($C$4:$C$10,H32)=1,VLOOKUP(H32,$C$4:$I$10,2,FALSE),IF(COUNTIF($S$4:$S$10,H32)=1,VLOOKUP(H32,$S$4:$Y$10,2,FALSE),"")))</f>
        <v>4. Vorrunde B</v>
      </c>
      <c r="J32" s="123">
        <f t="shared" si="14"/>
        <v>0.375</v>
      </c>
      <c r="K32" s="122"/>
      <c r="L32" s="169" t="str">
        <f>+IF(K32="",$BI$15,IF(COUNTIF($C$4:$C$11,K32)=1,VLOOKUP(K32,$C$4:$I$11,2,FALSE),IF(COUNTIF($S$4:$S$11,K32)=1,VLOOKUP(K32,$S$4:$Y$11,2,FALSE),"")))</f>
        <v>2. Vorrunde A</v>
      </c>
      <c r="M32" s="122" t="s">
        <v>3</v>
      </c>
      <c r="N32" s="122"/>
      <c r="O32" s="169" t="str">
        <f>+IF(N32="",$BI$17,IF(COUNTIF($C$4:$C$11,N32)=1,VLOOKUP(N32,$C$4:$I$11,2,FALSE),IF(COUNTIF($S$4:$S$11,N32)=1,VLOOKUP(N32,$S$4:$Y$11,2,FALSE),"")))</f>
        <v>3. Vorrunde B</v>
      </c>
      <c r="P32" s="122"/>
      <c r="Q32" s="173" t="str">
        <f>+IF(P32="",$BI$19,IF(COUNTIF($C$4:$C$10,P32)=1,VLOOKUP(P32,$C$4:$I$10,2,FALSE),IF(COUNTIF($S$4:$S$10,P32)=1,VLOOKUP(P32,$S$4:$Y$10,2,FALSE),"")))</f>
        <v>4. Vorrunde A</v>
      </c>
      <c r="R32" s="138">
        <f>+B32</f>
        <v>0.375</v>
      </c>
      <c r="S32" s="121"/>
      <c r="T32" s="169" t="str">
        <f>+IF(S32="",$AB$32,IF(COUNTIF($C$4:$C$11,S32)=1,VLOOKUP(S32,$C$4:$I$11,2,FALSE),IF(COUNTIF($S$4:$S$11,S32)=1,VLOOKUP(S32,$S$4:$Y$11,2,FALSE),"")))</f>
        <v>7. Vorrunde A</v>
      </c>
      <c r="U32" s="122" t="s">
        <v>3</v>
      </c>
      <c r="V32" s="122"/>
      <c r="W32" s="169" t="str">
        <f>+IF(V32="",$AB$34,IF(COUNTIF($C$4:$C$11,V32)=1,VLOOKUP(V32,$C$4:$I$11,2,FALSE),IF(COUNTIF($S$4:$S$11,V32)=1,VLOOKUP(V32,$S$4:$Y$11,2,FALSE),"")))</f>
        <v>6. Vorrunde B</v>
      </c>
      <c r="X32" s="122"/>
      <c r="Y32" s="177" t="str">
        <f>+IF(X32="",$AB$35,IF(COUNTIF($C$4:$C$10,X32)=1,VLOOKUP(X32,$C$4:$I$10,2,FALSE),IF(COUNTIF($S$4:$S$10,X32)=1,VLOOKUP(X32,$S$4:$Y$10,2,FALSE),"")))</f>
        <v>7. Vorrunde B</v>
      </c>
      <c r="AB32" s="9" t="str">
        <f>+IF(COUNTIF($AA6:$AA12,7)=0,"7. Vorrunde A",VLOOKUP(7,$AA$6:$AB$12,2,FALSE))</f>
        <v>7. Vorrunde A</v>
      </c>
      <c r="AC32" s="5" t="str">
        <f>+IF(COUNTIF($AA6:$AA12,7)=0,"",VLOOKUP(7,$AA$6:$AC$12,3,FALSE))</f>
        <v/>
      </c>
      <c r="AD32" s="23" t="str">
        <f>+IF(AL30="","",AL30)</f>
        <v/>
      </c>
      <c r="AE32" s="24" t="str">
        <f>+IF(AK30="","",AK30)</f>
        <v>:</v>
      </c>
      <c r="AF32" s="24" t="str">
        <f>+IF(AJ30="","",AJ30)</f>
        <v/>
      </c>
      <c r="AG32" s="37" t="str">
        <f>+IF(AL31="","",AL31)</f>
        <v/>
      </c>
      <c r="AH32" s="24" t="str">
        <f>+IF(AK31="","",AK31)</f>
        <v>:</v>
      </c>
      <c r="AI32" s="38" t="str">
        <f>+IF(AJ31="","",AJ31)</f>
        <v/>
      </c>
      <c r="AJ32" s="26"/>
      <c r="AK32" s="26"/>
      <c r="AL32" s="27"/>
      <c r="AM32" s="28"/>
      <c r="AN32" s="29" t="s">
        <v>15</v>
      </c>
      <c r="AO32" s="30"/>
      <c r="AP32" s="28"/>
      <c r="AQ32" s="29" t="s">
        <v>15</v>
      </c>
      <c r="AR32" s="30"/>
      <c r="AS32" s="28"/>
      <c r="AT32" s="29" t="s">
        <v>15</v>
      </c>
      <c r="AU32" s="30"/>
      <c r="AV32" s="125"/>
      <c r="AW32" s="126" t="s">
        <v>15</v>
      </c>
      <c r="AX32" s="127"/>
      <c r="AY32" s="31" t="str">
        <f t="shared" si="30"/>
        <v/>
      </c>
      <c r="AZ32" s="32" t="str">
        <f t="shared" si="31"/>
        <v/>
      </c>
      <c r="BA32" s="33" t="str">
        <f t="shared" si="32"/>
        <v/>
      </c>
      <c r="BB32" s="34" t="s">
        <v>15</v>
      </c>
      <c r="BC32" s="35" t="str">
        <f t="shared" si="33"/>
        <v/>
      </c>
      <c r="BD32" s="36" t="str">
        <f t="shared" si="34"/>
        <v/>
      </c>
    </row>
    <row r="33" spans="1:56" s="124" customFormat="1" ht="21.2" customHeight="1" x14ac:dyDescent="0.25">
      <c r="A33" s="630"/>
      <c r="B33" s="128">
        <v>0.3923611111111111</v>
      </c>
      <c r="C33" s="106"/>
      <c r="D33" s="170" t="str">
        <f>+IF(K31="",$BI$7,IF(COUNTIF($C$4:$C$10,K31)=1,VLOOKUP(K31,$C$4:$I$10,2,FALSE),IF(COUNTIF($S$4:$S$10,K31)=1,VLOOKUP(K31,$S$4:$Y$10,2,FALSE),"")))</f>
        <v>1. Vorrunde A</v>
      </c>
      <c r="E33" s="106" t="s">
        <v>3</v>
      </c>
      <c r="F33" s="106"/>
      <c r="G33" s="170" t="str">
        <f>+IF(F33="",$BI$9,IF(COUNTIF($C$4:$C$10,F33)=1,VLOOKUP(F33,$C$4:$I$10,2,FALSE),IF(COUNTIF($S$4:$S$10,F33)=1,VLOOKUP(F33,$S$4:$Y$10,2,FALSE),"")))</f>
        <v>4. Vorrunde B</v>
      </c>
      <c r="H33" s="106"/>
      <c r="I33" s="170" t="str">
        <f>+IF(H33="",$BI$11,IF(COUNTIF($C$4:$C$10,H33)=1,VLOOKUP(H33,$C$4:$I$10,2,FALSE),IF(COUNTIF($S$4:$S$10,H33)=1,VLOOKUP(H33,$S$4:$Y$10,2,FALSE),"")))</f>
        <v>3. Vorrunde A</v>
      </c>
      <c r="J33" s="129">
        <f t="shared" si="14"/>
        <v>0.3923611111111111</v>
      </c>
      <c r="K33" s="106"/>
      <c r="L33" s="170" t="str">
        <f>+IF(C31="",$BI$19,IF(COUNTIF($C$4:$C$10,C31)=1,VLOOKUP(C31,$C$4:$I$10,2,FALSE),IF(COUNTIF($S$4:$S$10,C31)=1,VLOOKUP(C31,$S$4:$Y$10,2,FALSE),"")))</f>
        <v>4. Vorrunde A</v>
      </c>
      <c r="M33" s="106" t="s">
        <v>3</v>
      </c>
      <c r="N33" s="106"/>
      <c r="O33" s="170" t="str">
        <f>+IF(N33="",$BI$21,IF(COUNTIF($C$4:$C$10,N33)=1,VLOOKUP(N33,$C$4:$I$10,2,FALSE),IF(COUNTIF($S$4:$S$10,N33)=1,VLOOKUP(N33,$S$4:$Y$10,2,FALSE),"")))</f>
        <v>1. Vorrunde B</v>
      </c>
      <c r="P33" s="106"/>
      <c r="Q33" s="174" t="str">
        <f>+IF(P33="",$BI$17,IF(COUNTIF($C$4:$C$10,P33)=1,VLOOKUP(P33,$C$4:$I$10,2,FALSE),IF(COUNTIF($S$4:$S$10,P33)=1,VLOOKUP(P33,$S$4:$Y$10,2,FALSE),"")))</f>
        <v>3. Vorrunde B</v>
      </c>
      <c r="R33" s="128">
        <v>0.3923611111111111</v>
      </c>
      <c r="S33" s="118"/>
      <c r="T33" s="171" t="str">
        <f>+IF(S33="",$AB$31,IF(COUNTIF($C$4:$C$11,S33)=1,VLOOKUP(S33,$C$4:$I$11,2,FALSE),IF(COUNTIF($S$4:$S$11,S33)=1,VLOOKUP(S33,$S$4:$Y$11,2,FALSE),"")))</f>
        <v>6. Vorrunde A</v>
      </c>
      <c r="U33" s="106" t="s">
        <v>3</v>
      </c>
      <c r="V33" s="106"/>
      <c r="W33" s="170" t="str">
        <f>+IF(V33="",$AB$33,IF(COUNTIF($C$4:$C$11,V33)=1,VLOOKUP(V33,$C$4:$I$11,2,FALSE),IF(COUNTIF($S$4:$S$11,V33)=1,VLOOKUP(V33,$S$4:$Y$11,2,FALSE),"")))</f>
        <v>5. Vorrunde B</v>
      </c>
      <c r="X33" s="106"/>
      <c r="Y33" s="178" t="str">
        <f>+IF(X33="",$AB$32,IF(COUNTIF($C$4:$C$10,X33)=1,VLOOKUP(X33,$C$4:$I$10,2,FALSE),IF(COUNTIF($S$4:$S$10,X33)=1,VLOOKUP(X33,$S$4:$Y$10,2,FALSE),"")))</f>
        <v>7. Vorrunde A</v>
      </c>
      <c r="AB33" s="9" t="str">
        <f>+IF(COUNTIF($AA16:$AA22,5)=0,"5. Vorrunde B",VLOOKUP(5,$AA$16:$AB$22,2,FALSE))</f>
        <v>5. Vorrunde B</v>
      </c>
      <c r="AC33" s="5" t="str">
        <f>+IF(COUNTIF($AA16:$AA22,5)=0,"",VLOOKUP(5,$AA$16:$AC$22,3,FALSE))</f>
        <v/>
      </c>
      <c r="AD33" s="23" t="str">
        <f>+IF(AO30="","",AO30)</f>
        <v/>
      </c>
      <c r="AE33" s="24" t="str">
        <f>+IF(AN30="","",AN30)</f>
        <v>:</v>
      </c>
      <c r="AF33" s="24" t="str">
        <f>+IF(AM30="","",AM30)</f>
        <v/>
      </c>
      <c r="AG33" s="37" t="str">
        <f>+IF(AO31="","",AO31)</f>
        <v/>
      </c>
      <c r="AH33" s="24" t="str">
        <f>+IF(AN31="","",AN31)</f>
        <v>:</v>
      </c>
      <c r="AI33" s="24" t="str">
        <f>+IF(AM31="","",AM31)</f>
        <v/>
      </c>
      <c r="AJ33" s="37" t="str">
        <f>+IF(AO32="","",AO32)</f>
        <v/>
      </c>
      <c r="AK33" s="24" t="str">
        <f>+IF(AN32="","",AN32)</f>
        <v>:</v>
      </c>
      <c r="AL33" s="38" t="str">
        <f>+IF(AM32="","",AM32)</f>
        <v/>
      </c>
      <c r="AM33" s="26"/>
      <c r="AN33" s="26"/>
      <c r="AO33" s="27"/>
      <c r="AP33" s="28"/>
      <c r="AQ33" s="29" t="s">
        <v>15</v>
      </c>
      <c r="AR33" s="30"/>
      <c r="AS33" s="28"/>
      <c r="AT33" s="29" t="s">
        <v>15</v>
      </c>
      <c r="AU33" s="30"/>
      <c r="AV33" s="125"/>
      <c r="AW33" s="126" t="s">
        <v>15</v>
      </c>
      <c r="AX33" s="127"/>
      <c r="AY33" s="31" t="str">
        <f t="shared" si="30"/>
        <v/>
      </c>
      <c r="AZ33" s="32" t="str">
        <f t="shared" si="31"/>
        <v/>
      </c>
      <c r="BA33" s="33" t="str">
        <f t="shared" si="32"/>
        <v/>
      </c>
      <c r="BB33" s="34" t="s">
        <v>15</v>
      </c>
      <c r="BC33" s="35" t="str">
        <f t="shared" si="33"/>
        <v/>
      </c>
      <c r="BD33" s="36" t="str">
        <f t="shared" si="34"/>
        <v/>
      </c>
    </row>
    <row r="34" spans="1:56" s="124" customFormat="1" ht="21.2" customHeight="1" x14ac:dyDescent="0.25">
      <c r="A34" s="630"/>
      <c r="B34" s="128">
        <v>0.41666666666666669</v>
      </c>
      <c r="C34" s="106"/>
      <c r="D34" s="171" t="str">
        <f>+IF(C34="","Halbfinale 5-8",IF(COUNTIF($C$4:$C$10,C34)=1,VLOOKUP(C34,$C$4:$I$10,2,FALSE),IF(COUNTIF($S$4:$S$10,C34)=1,VLOOKUP(C34,$S$4:$Y$10,2,FALSE),"")))</f>
        <v>Halbfinale 5-8</v>
      </c>
      <c r="E34" s="106" t="s">
        <v>3</v>
      </c>
      <c r="F34" s="106"/>
      <c r="G34" s="171" t="str">
        <f>+IF(F34="","",IF(COUNTIF($C$4:$C$11,F34)=1,VLOOKUP(F34,$C$4:$I$11,2,FALSE),IF(COUNTIF($S$4:$S$11,F34)=1,VLOOKUP(F34,$S$4:$Y$11,2,FALSE),"")))</f>
        <v/>
      </c>
      <c r="H34" s="106"/>
      <c r="I34" s="171" t="str">
        <f>+IF(H34="","",IF(COUNTIF($C$4:$C$10,H34)=1,VLOOKUP(H34,$C$4:$I$10,2,FALSE),IF(COUNTIF($S$4:$S$10,H34)=1,VLOOKUP(H34,$S$4:$Y$10,2,FALSE),"")))</f>
        <v/>
      </c>
      <c r="J34" s="129">
        <f t="shared" si="14"/>
        <v>0.41666666666666669</v>
      </c>
      <c r="K34" s="106"/>
      <c r="L34" s="171" t="str">
        <f>+IF(K34="","Halbfinale 5-8",IF(COUNTIF($C$4:$C$10,K34)=1,VLOOKUP(K34,$C$4:$I$10,2,FALSE),IF(COUNTIF($S$4:$S$10,K34)=1,VLOOKUP(K34,$S$4:$Y$10,2,FALSE),"")))</f>
        <v>Halbfinale 5-8</v>
      </c>
      <c r="M34" s="106" t="s">
        <v>3</v>
      </c>
      <c r="N34" s="106"/>
      <c r="O34" s="171" t="str">
        <f>+IF(N34="","",IF(COUNTIF($C$4:$C$11,N34)=1,VLOOKUP(N34,$C$4:$I$11,2,FALSE),IF(COUNTIF($S$4:$S$11,N34)=1,VLOOKUP(N34,$S$4:$Y$11,2,FALSE),"")))</f>
        <v/>
      </c>
      <c r="P34" s="106"/>
      <c r="Q34" s="175" t="str">
        <f>+IF(P34="","",IF(COUNTIF($C$4:$C$10,P34)=1,VLOOKUP(P34,$C$4:$I$10,2,FALSE),IF(COUNTIF($S$4:$S$10,P34)=1,VLOOKUP(P34,$S$4:$Y$10,2,FALSE),"")))</f>
        <v/>
      </c>
      <c r="R34" s="128">
        <v>0.40972222222222227</v>
      </c>
      <c r="S34" s="106"/>
      <c r="T34" s="170" t="str">
        <f>+IF(S34="",$AB$30,IF(COUNTIF($C$4:$C$11,S34)=1,VLOOKUP(S34,$C$4:$I$11,2,FALSE),IF(COUNTIF($S$4:$S$11,S34)=1,VLOOKUP(S34,$S$4:$Y$11,2,FALSE),"")))</f>
        <v>5. Vorrunde A</v>
      </c>
      <c r="U34" s="106" t="s">
        <v>3</v>
      </c>
      <c r="V34" s="106"/>
      <c r="W34" s="171" t="str">
        <f>+IF(V34="",$AB$35,IF(COUNTIF($C$4:$C$11,V34)=1,VLOOKUP(V34,$C$4:$I$11,2,FALSE),IF(COUNTIF($S$4:$S$11,V34)=1,VLOOKUP(V34,$S$4:$Y$11,2,FALSE),"")))</f>
        <v>7. Vorrunde B</v>
      </c>
      <c r="X34" s="106"/>
      <c r="Y34" s="178" t="str">
        <f>+IF(X34="",$AB$31,IF(COUNTIF($C$4:$C$10,X34)=1,VLOOKUP(X34,$C$4:$I$10,2,FALSE),IF(COUNTIF($S$4:$S$10,X34)=1,VLOOKUP(X34,$S$4:$Y$10,2,FALSE),"")))</f>
        <v>6. Vorrunde A</v>
      </c>
      <c r="AB34" s="9" t="str">
        <f>+IF(COUNTIF($AA16:$AA22,6)=0,"6. Vorrunde B",VLOOKUP(6,$AA$16:$AB$22,2,FALSE))</f>
        <v>6. Vorrunde B</v>
      </c>
      <c r="AC34" s="5" t="str">
        <f>+IF(COUNTIF($AA16:$AA22,6)=0,"",VLOOKUP(6,$AA$16:$AC$22,3,FALSE))</f>
        <v/>
      </c>
      <c r="AD34" s="23" t="str">
        <f>+IF(AR30="","",AR30)</f>
        <v/>
      </c>
      <c r="AE34" s="24" t="str">
        <f>+IF(AQ30="","",AQ30)</f>
        <v>:</v>
      </c>
      <c r="AF34" s="24" t="str">
        <f>+IF(AP30="","",AP30)</f>
        <v/>
      </c>
      <c r="AG34" s="37" t="str">
        <f>+IF(AR31="","",AR31)</f>
        <v/>
      </c>
      <c r="AH34" s="24" t="str">
        <f>+IF(AQ31="","",AQ31)</f>
        <v>:</v>
      </c>
      <c r="AI34" s="24" t="str">
        <f>+IF(AP31="","",AP31)</f>
        <v/>
      </c>
      <c r="AJ34" s="37" t="str">
        <f>+IF(AR32="","",AR32)</f>
        <v/>
      </c>
      <c r="AK34" s="24" t="str">
        <f>+IF(AQ32="","",AQ32)</f>
        <v>:</v>
      </c>
      <c r="AL34" s="38" t="str">
        <f>+IF(AP32="","",AP32)</f>
        <v/>
      </c>
      <c r="AM34" s="37" t="str">
        <f>+IF(AR33="","",AR33)</f>
        <v/>
      </c>
      <c r="AN34" s="24" t="str">
        <f>+IF(AQ33="","",AQ33)</f>
        <v>:</v>
      </c>
      <c r="AO34" s="38" t="str">
        <f>+IF(AP33="","",AP33)</f>
        <v/>
      </c>
      <c r="AP34" s="26"/>
      <c r="AQ34" s="26"/>
      <c r="AR34" s="27"/>
      <c r="AS34" s="28"/>
      <c r="AT34" s="29" t="s">
        <v>15</v>
      </c>
      <c r="AU34" s="30"/>
      <c r="AV34" s="125"/>
      <c r="AW34" s="126" t="s">
        <v>15</v>
      </c>
      <c r="AX34" s="127"/>
      <c r="AY34" s="31" t="str">
        <f t="shared" si="30"/>
        <v/>
      </c>
      <c r="AZ34" s="32" t="str">
        <f t="shared" si="31"/>
        <v/>
      </c>
      <c r="BA34" s="33" t="str">
        <f t="shared" si="32"/>
        <v/>
      </c>
      <c r="BB34" s="34" t="s">
        <v>15</v>
      </c>
      <c r="BC34" s="35" t="str">
        <f t="shared" si="33"/>
        <v/>
      </c>
      <c r="BD34" s="36" t="str">
        <f t="shared" si="34"/>
        <v/>
      </c>
    </row>
    <row r="35" spans="1:56" s="124" customFormat="1" ht="21.2" customHeight="1" x14ac:dyDescent="0.25">
      <c r="A35" s="630"/>
      <c r="B35" s="128">
        <v>0.43402777777777773</v>
      </c>
      <c r="C35" s="106"/>
      <c r="D35" s="171" t="str">
        <f>+IF(C35="","Halbfinale 1-4",IF(COUNTIF($C$4:$C$11,C35)=1,VLOOKUP(C35,$C$4:$I$11,2,FALSE),IF(COUNTIF($S$4:$S$11,C35)=1,VLOOKUP(C35,$S$4:$Y$11,2,FALSE),"")))</f>
        <v>Halbfinale 1-4</v>
      </c>
      <c r="E35" s="106" t="s">
        <v>3</v>
      </c>
      <c r="F35" s="106"/>
      <c r="G35" s="171" t="str">
        <f>+IF(F35="","",IF(COUNTIF($C$4:$C$10,F35)=1,VLOOKUP(F35,$C$4:$I$10,2,FALSE),IF(COUNTIF($S$4:$S$10,F35)=1,VLOOKUP(F35,$S$4:$Y$10,2,FALSE),"")))</f>
        <v/>
      </c>
      <c r="H35" s="106"/>
      <c r="I35" s="171" t="str">
        <f>+IF(H35="","",IF(COUNTIF($C$4:$C$10,H35)=1,VLOOKUP(H35,$C$4:$I$10,2,FALSE),IF(COUNTIF($S$4:$S$10,H35)=1,VLOOKUP(H35,$S$4:$Y$10,2,FALSE),"")))</f>
        <v/>
      </c>
      <c r="J35" s="129">
        <f t="shared" si="14"/>
        <v>0.43402777777777773</v>
      </c>
      <c r="K35" s="106"/>
      <c r="L35" s="171" t="str">
        <f>+IF(K35="","Halbfinale 1-4",IF(COUNTIF($C$4:$C$11,K35)=1,VLOOKUP(K35,$C$4:$I$11,2,FALSE),IF(COUNTIF($S$4:$S$11,K35)=1,VLOOKUP(K35,$S$4:$Y$11,2,FALSE),"")))</f>
        <v>Halbfinale 1-4</v>
      </c>
      <c r="M35" s="106" t="s">
        <v>3</v>
      </c>
      <c r="N35" s="106"/>
      <c r="O35" s="171" t="str">
        <f>+IF(N35="","",IF(COUNTIF($C$4:$C$10,N35)=1,VLOOKUP(N35,$C$4:$I$10,2,FALSE),IF(COUNTIF($S$4:$S$10,N35)=1,VLOOKUP(N35,$S$4:$Y$10,2,FALSE),"")))</f>
        <v/>
      </c>
      <c r="P35" s="106"/>
      <c r="Q35" s="175" t="str">
        <f>+IF(P35="","",IF(COUNTIF($C$4:$C$10,P35)=1,VLOOKUP(P35,$C$4:$I$10,2,FALSE),IF(COUNTIF($S$4:$S$10,P35)=1,VLOOKUP(P35,$S$4:$Y$10,2,FALSE),"")))</f>
        <v/>
      </c>
      <c r="R35" s="128">
        <v>0.42708333333333331</v>
      </c>
      <c r="S35" s="106"/>
      <c r="T35" s="171" t="str">
        <f>+IF(S35="",$AB$32,IF(COUNTIF($C$4:$C$11,S35)=1,VLOOKUP(S35,$C$4:$I$11,2,FALSE),IF(COUNTIF($S$4:$S$11,S35)=1,VLOOKUP(S35,$S$4:$Y$11,2,FALSE),"")))</f>
        <v>7. Vorrunde A</v>
      </c>
      <c r="U35" s="106" t="s">
        <v>3</v>
      </c>
      <c r="V35" s="106"/>
      <c r="W35" s="170" t="str">
        <f>+IF(V35="",$AB$33,IF(COUNTIF($C$4:$C$11,V35)=1,VLOOKUP(V35,$C$4:$I$11,2,FALSE),IF(COUNTIF($S$4:$S$11,V35)=1,VLOOKUP(V35,$S$4:$Y$11,2,FALSE),"")))</f>
        <v>5. Vorrunde B</v>
      </c>
      <c r="X35" s="106"/>
      <c r="Y35" s="178" t="str">
        <f>+IF(X35="",$AB$34,IF(COUNTIF($C$4:$C$10,X35)=1,VLOOKUP(X35,$C$4:$I$10,2,FALSE),IF(COUNTIF($S$4:$S$10,X35)=1,VLOOKUP(X35,$S$4:$Y$10,2,FALSE),"")))</f>
        <v>6. Vorrunde B</v>
      </c>
      <c r="AB35" s="9" t="str">
        <f>+IF(COUNTIF($AA16:$AA22,7)=0,"7. Vorrunde B",VLOOKUP(7,$AA$16:$AB$22,2,FALSE))</f>
        <v>7. Vorrunde B</v>
      </c>
      <c r="AC35" s="5" t="str">
        <f>+IF(COUNTIF($AA16:$AA22,7)=0,"",VLOOKUP(7,$AA$16:$AC$22,3,FALSE))</f>
        <v/>
      </c>
      <c r="AD35" s="23" t="str">
        <f>+IF(AU30="","",AU30)</f>
        <v/>
      </c>
      <c r="AE35" s="24" t="str">
        <f>+IF(AT30="","",AT30)</f>
        <v>:</v>
      </c>
      <c r="AF35" s="24" t="str">
        <f>+IF(AS30="","",AS30)</f>
        <v/>
      </c>
      <c r="AG35" s="37" t="str">
        <f>+IF(AU31="","",AU31)</f>
        <v/>
      </c>
      <c r="AH35" s="24" t="str">
        <f>+IF(AT31="","",AT31)</f>
        <v>:</v>
      </c>
      <c r="AI35" s="24" t="str">
        <f>+IF(AS31="","",AS31)</f>
        <v/>
      </c>
      <c r="AJ35" s="37" t="str">
        <f>+IF(AU32="","",AU32)</f>
        <v/>
      </c>
      <c r="AK35" s="24" t="str">
        <f>+IF(AT32="","",AT32)</f>
        <v>:</v>
      </c>
      <c r="AL35" s="38" t="str">
        <f>+IF(AS32="","",AS32)</f>
        <v/>
      </c>
      <c r="AM35" s="37" t="str">
        <f>+IF(AU33="","",AU33)</f>
        <v/>
      </c>
      <c r="AN35" s="24" t="str">
        <f>+IF(AT33="","",AT33)</f>
        <v>:</v>
      </c>
      <c r="AO35" s="38" t="str">
        <f>+IF(AS33="","",AS33)</f>
        <v/>
      </c>
      <c r="AP35" s="24" t="str">
        <f>+IF(AU34="","",AU34)</f>
        <v/>
      </c>
      <c r="AQ35" s="24" t="str">
        <f>+IF(AT34="","",AT34)</f>
        <v>:</v>
      </c>
      <c r="AR35" s="24" t="str">
        <f>+IF(AS34="","",AS34)</f>
        <v/>
      </c>
      <c r="AS35" s="25"/>
      <c r="AT35" s="26"/>
      <c r="AU35" s="27"/>
      <c r="AV35" s="125"/>
      <c r="AW35" s="126" t="s">
        <v>15</v>
      </c>
      <c r="AX35" s="127"/>
      <c r="AY35" s="31" t="str">
        <f t="shared" si="30"/>
        <v/>
      </c>
      <c r="AZ35" s="32" t="str">
        <f t="shared" si="31"/>
        <v/>
      </c>
      <c r="BA35" s="33" t="str">
        <f t="shared" si="32"/>
        <v/>
      </c>
      <c r="BB35" s="34" t="s">
        <v>15</v>
      </c>
      <c r="BC35" s="35" t="str">
        <f t="shared" si="33"/>
        <v/>
      </c>
      <c r="BD35" s="36" t="str">
        <f t="shared" si="34"/>
        <v/>
      </c>
    </row>
    <row r="36" spans="1:56" s="124" customFormat="1" ht="21.2" customHeight="1" thickBot="1" x14ac:dyDescent="0.3">
      <c r="A36" s="630"/>
      <c r="B36" s="128">
        <v>0.45833333333333331</v>
      </c>
      <c r="C36" s="106"/>
      <c r="D36" s="171" t="str">
        <f>+IF(C35="","Spiel um Platz 5",IF(COUNTIF($C$4:$C$10,C35)=1,VLOOKUP(C35,$C$4:$I$10,2,FALSE),IF(COUNTIF($S$4:$S$10,C35)=1,VLOOKUP(C35,$S$4:$Y$10,2,FALSE),"")))</f>
        <v>Spiel um Platz 5</v>
      </c>
      <c r="E36" s="106" t="s">
        <v>3</v>
      </c>
      <c r="F36" s="106"/>
      <c r="G36" s="171" t="str">
        <f>+IF(F36="","",IF(COUNTIF($C$4:$C$11,F36)=1,VLOOKUP(F36,$C$4:$I$11,2,FALSE),IF(COUNTIF($S$4:$S$11,F36)=1,VLOOKUP(F36,$S$4:$Y$11,2,FALSE),"")))</f>
        <v/>
      </c>
      <c r="H36" s="106"/>
      <c r="I36" s="171" t="str">
        <f>+IF(H36="","",IF(COUNTIF($C$4:$C$10,H36)=1,VLOOKUP(H36,$C$4:$I$10,2,FALSE),IF(COUNTIF($S$4:$S$10,H36)=1,VLOOKUP(H36,$S$4:$Y$10,2,FALSE),"")))</f>
        <v/>
      </c>
      <c r="J36" s="129">
        <f t="shared" si="14"/>
        <v>0.45833333333333331</v>
      </c>
      <c r="K36" s="106"/>
      <c r="L36" s="171" t="str">
        <f>+IF(K35="","Spiel um Platz 7",IF(COUNTIF($C$4:$C$10,K35)=1,VLOOKUP(K35,$C$4:$I$10,2,FALSE),IF(COUNTIF($S$4:$S$10,K35)=1,VLOOKUP(K35,$S$4:$Y$10,2,FALSE),"")))</f>
        <v>Spiel um Platz 7</v>
      </c>
      <c r="M36" s="106" t="s">
        <v>3</v>
      </c>
      <c r="N36" s="106"/>
      <c r="O36" s="171" t="str">
        <f>+IF(N36="","",IF(COUNTIF($C$4:$C$11,N36)=1,VLOOKUP(N36,$C$4:$I$11,2,FALSE),IF(COUNTIF($S$4:$S$11,N36)=1,VLOOKUP(N36,$S$4:$Y$11,2,FALSE),"")))</f>
        <v/>
      </c>
      <c r="P36" s="106"/>
      <c r="Q36" s="175" t="str">
        <f>+IF(P36="","",IF(COUNTIF($C$4:$C$10,P36)=1,VLOOKUP(P36,$C$4:$I$10,2,FALSE),IF(COUNTIF($S$4:$S$10,P36)=1,VLOOKUP(P36,$S$4:$Y$10,2,FALSE),"")))</f>
        <v/>
      </c>
      <c r="R36" s="128">
        <v>0.44444444444444442</v>
      </c>
      <c r="S36" s="106"/>
      <c r="T36" s="171" t="str">
        <f>+IF(S36="",$AB$31,IF(COUNTIF($C$4:$C$11,S36)=1,VLOOKUP(S36,$C$4:$I$11,2,FALSE),IF(COUNTIF($S$4:$S$11,S36)=1,VLOOKUP(S36,$S$4:$Y$11,2,FALSE),"")))</f>
        <v>6. Vorrunde A</v>
      </c>
      <c r="U36" s="106" t="s">
        <v>3</v>
      </c>
      <c r="V36" s="106"/>
      <c r="W36" s="171" t="str">
        <f>+IF(V36="",$AB$35,IF(COUNTIF($C$4:$C$11,V36)=1,VLOOKUP(V36,$C$4:$I$11,2,FALSE),IF(COUNTIF($S$4:$S$11,V36)=1,VLOOKUP(V36,$S$4:$Y$11,2,FALSE),"")))</f>
        <v>7. Vorrunde B</v>
      </c>
      <c r="X36" s="106"/>
      <c r="Y36" s="178" t="str">
        <f>+IF(X36="",$AB$33,IF(COUNTIF($C$4:$C$10,X36)=1,VLOOKUP(X36,$C$4:$I$10,2,FALSE),IF(COUNTIF($S$4:$S$10,X36)=1,VLOOKUP(X36,$S$4:$Y$10,2,FALSE),"")))</f>
        <v>5. Vorrunde B</v>
      </c>
      <c r="AB36" s="130"/>
      <c r="AC36" s="87" t="str">
        <f>+Y24</f>
        <v>Forster</v>
      </c>
      <c r="AD36" s="131" t="str">
        <f>+IF(AX30="","",AX30)</f>
        <v/>
      </c>
      <c r="AE36" s="132" t="str">
        <f>+IF(AW30="","",AW30)</f>
        <v>:</v>
      </c>
      <c r="AF36" s="132" t="str">
        <f>+IF(AV30="","",AV30)</f>
        <v/>
      </c>
      <c r="AG36" s="133" t="str">
        <f>+IF(AX31="","",AX31)</f>
        <v/>
      </c>
      <c r="AH36" s="132" t="str">
        <f>+IF(AW31="","",AW31)</f>
        <v>:</v>
      </c>
      <c r="AI36" s="132" t="str">
        <f>+IF(AV31="","",AV31)</f>
        <v/>
      </c>
      <c r="AJ36" s="133" t="str">
        <f>+IF(AX32="","",AX32)</f>
        <v/>
      </c>
      <c r="AK36" s="132" t="str">
        <f>+IF(AW32="","",AW32)</f>
        <v>:</v>
      </c>
      <c r="AL36" s="134" t="str">
        <f>+IF(AV32="","",AV32)</f>
        <v/>
      </c>
      <c r="AM36" s="133" t="str">
        <f>+IF(AX33="","",AX33)</f>
        <v/>
      </c>
      <c r="AN36" s="132" t="str">
        <f>+IF(AW33="","",AW33)</f>
        <v>:</v>
      </c>
      <c r="AO36" s="134" t="str">
        <f>+IF(AV33="","",AV33)</f>
        <v/>
      </c>
      <c r="AP36" s="132" t="str">
        <f>+IF(AX34="","",AX34)</f>
        <v/>
      </c>
      <c r="AQ36" s="132" t="str">
        <f>+IF(AW34="","",AW34)</f>
        <v>:</v>
      </c>
      <c r="AR36" s="132" t="str">
        <f>+IF(AV34="","",AV34)</f>
        <v/>
      </c>
      <c r="AS36" s="133" t="str">
        <f>+IF(AX35="","",AX35)</f>
        <v/>
      </c>
      <c r="AT36" s="132" t="str">
        <f>+IF(AW35="","",AW35)</f>
        <v>:</v>
      </c>
      <c r="AU36" s="134" t="str">
        <f>+IF(AV35="","",AV35)</f>
        <v/>
      </c>
      <c r="AV36" s="133"/>
      <c r="AW36" s="132"/>
      <c r="AX36" s="135"/>
      <c r="AY36" s="46" t="str">
        <f t="shared" si="30"/>
        <v/>
      </c>
      <c r="AZ36" s="47" t="str">
        <f t="shared" si="31"/>
        <v/>
      </c>
      <c r="BA36" s="41" t="str">
        <f t="shared" si="32"/>
        <v/>
      </c>
      <c r="BB36" s="40" t="s">
        <v>15</v>
      </c>
      <c r="BC36" s="48" t="str">
        <f t="shared" si="33"/>
        <v/>
      </c>
      <c r="BD36" s="49" t="str">
        <f t="shared" si="34"/>
        <v/>
      </c>
    </row>
    <row r="37" spans="1:56" s="124" customFormat="1" ht="21.2" customHeight="1" x14ac:dyDescent="0.25">
      <c r="A37" s="630"/>
      <c r="B37" s="128">
        <v>0.47569444444444442</v>
      </c>
      <c r="C37" s="106"/>
      <c r="D37" s="171" t="str">
        <f>+IF(C37="","Spiel um Platz 1",IF(COUNTIF($C$4:$C$11,C37)=1,VLOOKUP(C37,$C$4:$I$11,2,FALSE),IF(COUNTIF($S$4:$S$11,C37)=1,VLOOKUP(C37,$S$4:$Y$11,2,FALSE),"")))</f>
        <v>Spiel um Platz 1</v>
      </c>
      <c r="E37" s="106" t="s">
        <v>3</v>
      </c>
      <c r="F37" s="106"/>
      <c r="G37" s="171" t="str">
        <f>+IF(F37="","",IF(COUNTIF($C$4:$C$10,F37)=1,VLOOKUP(F37,$C$4:$I$10,2,FALSE),IF(COUNTIF($S$4:$S$10,F37)=1,VLOOKUP(F37,$S$4:$Y$10,2,FALSE),"")))</f>
        <v/>
      </c>
      <c r="H37" s="106"/>
      <c r="I37" s="171" t="str">
        <f>+IF(H37="","",IF(COUNTIF($C$4:$C$10,H37)=1,VLOOKUP(H37,$C$4:$I$10,2,FALSE),IF(COUNTIF($S$4:$S$10,H37)=1,VLOOKUP(H37,$S$4:$Y$10,2,FALSE),"")))</f>
        <v/>
      </c>
      <c r="J37" s="129">
        <f t="shared" si="14"/>
        <v>0.47569444444444442</v>
      </c>
      <c r="K37" s="106"/>
      <c r="L37" s="171" t="str">
        <f>+IF(K37="","Spiel um Platz 3",IF(COUNTIF($C$4:$C$11,K37)=1,VLOOKUP(K37,$C$4:$I$11,2,FALSE),IF(COUNTIF($S$4:$S$11,K37)=1,VLOOKUP(K37,$S$4:$Y$11,2,FALSE),"")))</f>
        <v>Spiel um Platz 3</v>
      </c>
      <c r="M37" s="106" t="s">
        <v>3</v>
      </c>
      <c r="N37" s="106"/>
      <c r="O37" s="171" t="str">
        <f>+IF(N37="","",IF(COUNTIF($C$4:$C$10,N37)=1,VLOOKUP(N37,$C$4:$I$10,2,FALSE),IF(COUNTIF($S$4:$S$10,N37)=1,VLOOKUP(N37,$S$4:$Y$10,2,FALSE),"")))</f>
        <v/>
      </c>
      <c r="P37" s="106"/>
      <c r="Q37" s="175" t="str">
        <f>+IF(P37="","",IF(COUNTIF($C$4:$C$10,P37)=1,VLOOKUP(P37,$C$4:$I$10,2,FALSE),IF(COUNTIF($S$4:$S$10,P37)=1,VLOOKUP(P37,$S$4:$Y$10,2,FALSE),"")))</f>
        <v/>
      </c>
      <c r="R37" s="128">
        <v>0.46180555555555558</v>
      </c>
      <c r="S37" s="106"/>
      <c r="T37" s="171" t="str">
        <f>+IF(S37="",$AB$30,IF(COUNTIF($C$4:$C$11,S37)=1,VLOOKUP(S37,$C$4:$I$11,2,FALSE),IF(COUNTIF($S$4:$S$11,S37)=1,VLOOKUP(S37,$S$4:$Y$11,2,FALSE),"")))</f>
        <v>5. Vorrunde A</v>
      </c>
      <c r="U37" s="106" t="s">
        <v>3</v>
      </c>
      <c r="V37" s="106"/>
      <c r="W37" s="171" t="str">
        <f>+IF(V37="",$AB$34,IF(COUNTIF($C$4:$C$11,V37)=1,VLOOKUP(V37,$C$4:$I$11,2,FALSE),IF(COUNTIF($S$4:$S$11,V37)=1,VLOOKUP(V37,$S$4:$Y$11,2,FALSE),"")))</f>
        <v>6. Vorrunde B</v>
      </c>
      <c r="X37" s="106"/>
      <c r="Y37" s="178" t="str">
        <f>+IF(X37="",$AB$31,IF(COUNTIF($C$4:$C$10,X37)=1,VLOOKUP(X37,$C$4:$I$10,2,FALSE),IF(COUNTIF($S$4:$S$10,X37)=1,VLOOKUP(X37,$S$4:$Y$10,2,FALSE),"")))</f>
        <v>6. Vorrunde A</v>
      </c>
      <c r="AD37" s="136"/>
    </row>
    <row r="38" spans="1:56" s="124" customFormat="1" ht="21.2" customHeight="1" x14ac:dyDescent="0.25">
      <c r="A38" s="630"/>
      <c r="B38" s="128">
        <v>0.5</v>
      </c>
      <c r="C38" s="106"/>
      <c r="D38" s="171" t="str">
        <f>+IF(C38="","",IF(COUNTIF($C$4:$C$10,C38)=1,VLOOKUP(C38,$C$4:$I$10,2,FALSE),IF(COUNTIF($S$4:$S$10,C38)=1,VLOOKUP(C38,$S$4:$Y$10,2,FALSE),"")))</f>
        <v/>
      </c>
      <c r="E38" s="106" t="s">
        <v>3</v>
      </c>
      <c r="F38" s="106"/>
      <c r="G38" s="171" t="str">
        <f t="shared" si="11"/>
        <v/>
      </c>
      <c r="H38" s="106"/>
      <c r="I38" s="171" t="str">
        <f t="shared" si="12"/>
        <v/>
      </c>
      <c r="J38" s="128">
        <f>+B38</f>
        <v>0.5</v>
      </c>
      <c r="K38" s="106"/>
      <c r="L38" s="171" t="str">
        <f>+IF(K38="","",IF(COUNTIF($C$4:$C$10,K38)=1,VLOOKUP(K38,$C$4:$I$10,2,FALSE),IF(COUNTIF($S$4:$S$10,K38)=1,VLOOKUP(K38,$S$4:$Y$10,2,FALSE),"")))</f>
        <v/>
      </c>
      <c r="M38" s="106" t="s">
        <v>3</v>
      </c>
      <c r="N38" s="106"/>
      <c r="O38" s="171" t="str">
        <f t="shared" si="16"/>
        <v/>
      </c>
      <c r="P38" s="106"/>
      <c r="Q38" s="175" t="str">
        <f t="shared" si="17"/>
        <v/>
      </c>
      <c r="R38" s="128">
        <v>0.47916666666666669</v>
      </c>
      <c r="S38" s="106"/>
      <c r="T38" s="171" t="str">
        <f>+IF(S38="",$AB$32,IF(COUNTIF($C$4:$C$11,S38)=1,VLOOKUP(S38,$C$4:$I$11,2,FALSE),IF(COUNTIF($S$4:$S$11,S38)=1,VLOOKUP(S38,$S$4:$Y$11,2,FALSE),"")))</f>
        <v>7. Vorrunde A</v>
      </c>
      <c r="U38" s="106" t="s">
        <v>3</v>
      </c>
      <c r="V38" s="106"/>
      <c r="W38" s="171" t="str">
        <f>+IF(V38="",$AB$35,IF(COUNTIF($C$4:$C$11,V38)=1,VLOOKUP(V38,$C$4:$I$11,2,FALSE),IF(COUNTIF($S$4:$S$11,V38)=1,VLOOKUP(V38,$S$4:$Y$11,2,FALSE),"")))</f>
        <v>7. Vorrunde B</v>
      </c>
      <c r="X38" s="106"/>
      <c r="Y38" s="178" t="str">
        <f>+IF(X38="",$AB$30,IF(COUNTIF($C$4:$C$10,X38)=1,VLOOKUP(X38,$C$4:$I$10,2,FALSE),IF(COUNTIF($S$4:$S$10,X38)=1,VLOOKUP(X38,$S$4:$Y$10,2,FALSE),"")))</f>
        <v>5. Vorrunde A</v>
      </c>
      <c r="AB38" s="144" t="s">
        <v>30</v>
      </c>
      <c r="AD38" s="136"/>
    </row>
    <row r="39" spans="1:56" s="124" customFormat="1" ht="21.2" customHeight="1" x14ac:dyDescent="0.25">
      <c r="A39" s="630"/>
      <c r="B39" s="128"/>
      <c r="C39" s="106"/>
      <c r="D39" s="171" t="str">
        <f>+IF(C39="","",IF(COUNTIF($C$4:$C$10,C39)=1,VLOOKUP(C39,$C$4:$I$10,2,FALSE),IF(COUNTIF($S$4:$S$10,C39)=1,VLOOKUP(C39,$S$4:$Y$10,2,FALSE),"")))</f>
        <v/>
      </c>
      <c r="E39" s="106" t="s">
        <v>3</v>
      </c>
      <c r="F39" s="106"/>
      <c r="G39" s="171" t="str">
        <f t="shared" si="11"/>
        <v/>
      </c>
      <c r="H39" s="106"/>
      <c r="I39" s="171" t="str">
        <f t="shared" si="12"/>
        <v/>
      </c>
      <c r="J39" s="128">
        <v>0.50347222222222221</v>
      </c>
      <c r="K39" s="106"/>
      <c r="L39" s="171" t="str">
        <f>+IF(K39="",$AB$30,IF(COUNTIF($C$4:$C$11,K39)=1,VLOOKUP(K39,$C$4:$I$11,2,FALSE),IF(COUNTIF($S$4:$S$11,K39)=1,VLOOKUP(K39,$S$4:$Y$11,2,FALSE),"")))</f>
        <v>5. Vorrunde A</v>
      </c>
      <c r="M39" s="106" t="s">
        <v>3</v>
      </c>
      <c r="N39" s="106"/>
      <c r="O39" s="170" t="str">
        <f>+IF(N39="",$AB$33,IF(COUNTIF($C$4:$C$11,N39)=1,VLOOKUP(N39,$C$4:$I$11,2,FALSE),IF(COUNTIF($S$4:$S$11,N39)=1,VLOOKUP(N39,$S$4:$Y$11,2,FALSE),"")))</f>
        <v>5. Vorrunde B</v>
      </c>
      <c r="P39" s="106"/>
      <c r="Q39" s="175" t="str">
        <f>+IF(P39="",$AB$35,IF(COUNTIF($C$4:$C$10,P39)=1,VLOOKUP(P39,$C$4:$I$10,2,FALSE),IF(COUNTIF($S$4:$S$10,P39)=1,VLOOKUP(P39,$S$4:$Y$10,2,FALSE),"")))</f>
        <v>7. Vorrunde B</v>
      </c>
      <c r="R39" s="139">
        <v>0.49652777777777773</v>
      </c>
      <c r="S39" s="106"/>
      <c r="T39" s="171" t="str">
        <f>+IF(S39="",$AB$31,IF(COUNTIF($C$4:$C$11,S39)=1,VLOOKUP(S39,$C$4:$I$11,2,FALSE),IF(COUNTIF($S$4:$S$11,S39)=1,VLOOKUP(S39,$S$4:$Y$11,2,FALSE),"")))</f>
        <v>6. Vorrunde A</v>
      </c>
      <c r="U39" s="106" t="s">
        <v>3</v>
      </c>
      <c r="V39" s="106"/>
      <c r="W39" s="171" t="str">
        <f>+IF(V39="",$AB$34,IF(COUNTIF($C$4:$C$11,V39)=1,VLOOKUP(V39,$C$4:$I$11,2,FALSE),IF(COUNTIF($S$4:$S$11,V39)=1,VLOOKUP(V39,$S$4:$Y$11,2,FALSE),"")))</f>
        <v>6. Vorrunde B</v>
      </c>
      <c r="X39" s="106"/>
      <c r="Y39" s="178" t="str">
        <f>+IF(X39="",$AB$32,IF(COUNTIF($C$4:$C$10,X39)=1,VLOOKUP(X39,$C$4:$I$10,2,FALSE),IF(COUNTIF($S$4:$S$10,X39)=1,VLOOKUP(X39,$S$4:$Y$10,2,FALSE),"")))</f>
        <v>7. Vorrunde A</v>
      </c>
      <c r="AB39" s="143" t="s">
        <v>32</v>
      </c>
      <c r="AD39" s="136"/>
    </row>
    <row r="40" spans="1:56" s="124" customFormat="1" ht="21.2" customHeight="1" x14ac:dyDescent="0.25">
      <c r="A40" s="630"/>
      <c r="B40" s="128"/>
      <c r="C40" s="106"/>
      <c r="D40" s="171" t="str">
        <f>+IF(C40="","",IF(COUNTIF($C$4:$C$10,C40)=1,VLOOKUP(C40,$C$4:$I$10,2,FALSE),IF(COUNTIF($S$4:$S$10,C40)=1,VLOOKUP(C40,$S$4:$Y$10,2,FALSE),"")))</f>
        <v/>
      </c>
      <c r="E40" s="106" t="s">
        <v>3</v>
      </c>
      <c r="F40" s="106"/>
      <c r="G40" s="171" t="str">
        <f t="shared" si="11"/>
        <v/>
      </c>
      <c r="H40" s="106"/>
      <c r="I40" s="171" t="str">
        <f t="shared" si="12"/>
        <v/>
      </c>
      <c r="J40" s="128">
        <v>0.52083333333333337</v>
      </c>
      <c r="K40" s="106"/>
      <c r="L40" s="171" t="str">
        <f>+IF(K40="","",IF(COUNTIF($C$4:$C$10,K40)=1,VLOOKUP(K40,$C$4:$I$10,2,FALSE),IF(COUNTIF($S$4:$S$10,K40)=1,VLOOKUP(K40,$S$4:$Y$10,2,FALSE),"")))</f>
        <v/>
      </c>
      <c r="M40" s="106" t="s">
        <v>3</v>
      </c>
      <c r="N40" s="106"/>
      <c r="O40" s="171" t="str">
        <f t="shared" si="16"/>
        <v/>
      </c>
      <c r="P40" s="106"/>
      <c r="Q40" s="175" t="str">
        <f t="shared" si="17"/>
        <v/>
      </c>
      <c r="R40" s="128">
        <v>0.51388888888888895</v>
      </c>
      <c r="S40" s="106"/>
      <c r="T40" s="171" t="str">
        <f>+IF(S40="","",IF(COUNTIF($C$4:$C$11,S40)=1,VLOOKUP(S40,$C$4:$I$11,2,FALSE),IF(COUNTIF($S$4:$S$11,S40)=1,VLOOKUP(S40,$S$4:$Y$11,2,FALSE),"")))</f>
        <v/>
      </c>
      <c r="U40" s="106" t="s">
        <v>3</v>
      </c>
      <c r="V40" s="106"/>
      <c r="W40" s="170" t="str">
        <f>+IF(V40="","",IF(COUNTIF($C$4:$C$11,V40)=1,VLOOKUP(V40,$C$4:$I$11,2,FALSE),IF(COUNTIF($S$4:$S$11,V40)=1,VLOOKUP(V40,$S$4:$Y$11,2,FALSE),"")))</f>
        <v/>
      </c>
      <c r="X40" s="106"/>
      <c r="Y40" s="178" t="str">
        <f>+IF(X40="","",IF(COUNTIF($C$4:$C$10,X40)=1,VLOOKUP(X40,$C$4:$I$10,2,FALSE),IF(COUNTIF($S$4:$S$10,X40)=1,VLOOKUP(X40,$S$4:$Y$10,2,FALSE),"")))</f>
        <v/>
      </c>
      <c r="AB40" s="143" t="s">
        <v>31</v>
      </c>
      <c r="AC40" s="124" t="s">
        <v>309</v>
      </c>
      <c r="AD40" s="136"/>
    </row>
    <row r="41" spans="1:56" s="124" customFormat="1" ht="21.2" customHeight="1" x14ac:dyDescent="0.25">
      <c r="A41" s="630"/>
      <c r="B41" s="128"/>
      <c r="C41" s="106"/>
      <c r="D41" s="171"/>
      <c r="E41" s="106" t="s">
        <v>3</v>
      </c>
      <c r="F41" s="106"/>
      <c r="G41" s="171"/>
      <c r="H41" s="106"/>
      <c r="I41" s="171"/>
      <c r="J41" s="128">
        <f>+B41</f>
        <v>0</v>
      </c>
      <c r="K41" s="106"/>
      <c r="L41" s="171"/>
      <c r="M41" s="106" t="s">
        <v>3</v>
      </c>
      <c r="N41" s="106"/>
      <c r="O41" s="171"/>
      <c r="P41" s="106"/>
      <c r="Q41" s="175"/>
      <c r="R41" s="128"/>
      <c r="S41" s="106"/>
      <c r="T41" s="171"/>
      <c r="U41" s="106" t="s">
        <v>3</v>
      </c>
      <c r="V41" s="106"/>
      <c r="W41" s="171"/>
      <c r="X41" s="106"/>
      <c r="Y41" s="178"/>
      <c r="AB41" s="143" t="s">
        <v>300</v>
      </c>
      <c r="AC41" s="124" t="s">
        <v>310</v>
      </c>
      <c r="AD41" s="136"/>
    </row>
    <row r="42" spans="1:56" s="124" customFormat="1" ht="21.2" customHeight="1" thickBot="1" x14ac:dyDescent="0.3">
      <c r="A42" s="631"/>
      <c r="B42" s="137"/>
      <c r="C42" s="107"/>
      <c r="D42" s="172"/>
      <c r="E42" s="107" t="s">
        <v>3</v>
      </c>
      <c r="F42" s="107"/>
      <c r="G42" s="172"/>
      <c r="H42" s="107"/>
      <c r="I42" s="172"/>
      <c r="J42" s="137">
        <f>+B42</f>
        <v>0</v>
      </c>
      <c r="K42" s="107"/>
      <c r="L42" s="172"/>
      <c r="M42" s="107" t="s">
        <v>3</v>
      </c>
      <c r="N42" s="107"/>
      <c r="O42" s="172"/>
      <c r="P42" s="107"/>
      <c r="Q42" s="176"/>
      <c r="R42" s="137">
        <f>+B42</f>
        <v>0</v>
      </c>
      <c r="S42" s="107"/>
      <c r="T42" s="172"/>
      <c r="U42" s="107" t="s">
        <v>3</v>
      </c>
      <c r="V42" s="107"/>
      <c r="W42" s="172"/>
      <c r="X42" s="107"/>
      <c r="Y42" s="179"/>
      <c r="AB42" s="145"/>
      <c r="AD42" s="136"/>
    </row>
    <row r="43" spans="1:56" x14ac:dyDescent="0.25">
      <c r="D43" s="96"/>
      <c r="L43" s="96"/>
      <c r="T43" s="96"/>
    </row>
    <row r="44" spans="1:56" x14ac:dyDescent="0.25">
      <c r="D44" s="110"/>
      <c r="E44" s="91"/>
      <c r="F44" s="91"/>
      <c r="G44" s="92"/>
      <c r="H44" s="92"/>
      <c r="I44" s="92"/>
      <c r="J44" s="92"/>
      <c r="K44" s="91"/>
      <c r="L44" s="110"/>
      <c r="M44" s="91"/>
      <c r="N44" s="91"/>
      <c r="O44" s="92"/>
      <c r="P44" s="92"/>
      <c r="Q44" s="92"/>
      <c r="R44" s="92"/>
      <c r="S44" s="91"/>
      <c r="T44" s="110"/>
    </row>
    <row r="45" spans="1:56" x14ac:dyDescent="0.25">
      <c r="D45" s="110"/>
      <c r="E45" s="91"/>
      <c r="F45" s="91"/>
      <c r="G45" s="92"/>
      <c r="H45" s="92"/>
      <c r="I45" s="92"/>
      <c r="J45" s="92"/>
      <c r="K45" s="91"/>
      <c r="L45" s="110"/>
      <c r="M45" s="91"/>
      <c r="N45" s="91"/>
      <c r="O45" s="92"/>
      <c r="P45" s="92"/>
      <c r="Q45" s="92"/>
      <c r="R45" s="92"/>
      <c r="S45" s="91"/>
      <c r="T45" s="110"/>
    </row>
  </sheetData>
  <mergeCells count="78">
    <mergeCell ref="AV29:AX29"/>
    <mergeCell ref="BA29:BC29"/>
    <mergeCell ref="A32:A42"/>
    <mergeCell ref="AV15:AX15"/>
    <mergeCell ref="BA15:BC15"/>
    <mergeCell ref="AB27:BD27"/>
    <mergeCell ref="AB29:AC29"/>
    <mergeCell ref="AD29:AF29"/>
    <mergeCell ref="AG29:AI29"/>
    <mergeCell ref="AJ29:AL29"/>
    <mergeCell ref="AM29:AO29"/>
    <mergeCell ref="AP29:AR29"/>
    <mergeCell ref="AS29:AU29"/>
    <mergeCell ref="AD15:AF15"/>
    <mergeCell ref="AG15:AI15"/>
    <mergeCell ref="AJ15:AL15"/>
    <mergeCell ref="AM15:AO15"/>
    <mergeCell ref="AP15:AR15"/>
    <mergeCell ref="AS15:AU15"/>
    <mergeCell ref="A12:A13"/>
    <mergeCell ref="B12:I12"/>
    <mergeCell ref="J12:Q12"/>
    <mergeCell ref="R12:Y12"/>
    <mergeCell ref="A14:A31"/>
    <mergeCell ref="AB15:AC15"/>
    <mergeCell ref="D9:F9"/>
    <mergeCell ref="G9:H9"/>
    <mergeCell ref="M9:N9"/>
    <mergeCell ref="T9:V9"/>
    <mergeCell ref="W9:X9"/>
    <mergeCell ref="D10:F10"/>
    <mergeCell ref="G10:H10"/>
    <mergeCell ref="M10:N10"/>
    <mergeCell ref="T10:V10"/>
    <mergeCell ref="W10:X10"/>
    <mergeCell ref="D5:F5"/>
    <mergeCell ref="W8:X8"/>
    <mergeCell ref="D7:F7"/>
    <mergeCell ref="G7:H7"/>
    <mergeCell ref="M7:N7"/>
    <mergeCell ref="T7:V7"/>
    <mergeCell ref="W7:X7"/>
    <mergeCell ref="D8:F8"/>
    <mergeCell ref="G8:H8"/>
    <mergeCell ref="M8:N8"/>
    <mergeCell ref="T8:V8"/>
    <mergeCell ref="D6:F6"/>
    <mergeCell ref="G6:H6"/>
    <mergeCell ref="M6:N6"/>
    <mergeCell ref="T6:V6"/>
    <mergeCell ref="W6:X6"/>
    <mergeCell ref="M5:N5"/>
    <mergeCell ref="T5:V5"/>
    <mergeCell ref="AV5:AX5"/>
    <mergeCell ref="BA5:BC5"/>
    <mergeCell ref="AB5:AC5"/>
    <mergeCell ref="AD5:AF5"/>
    <mergeCell ref="AG5:AI5"/>
    <mergeCell ref="AJ5:AL5"/>
    <mergeCell ref="AM5:AO5"/>
    <mergeCell ref="AP5:AR5"/>
    <mergeCell ref="AS5:AU5"/>
    <mergeCell ref="G5:H5"/>
    <mergeCell ref="W5:X5"/>
    <mergeCell ref="A1:Y1"/>
    <mergeCell ref="AB1:BL1"/>
    <mergeCell ref="D3:F3"/>
    <mergeCell ref="G3:H3"/>
    <mergeCell ref="M3:O3"/>
    <mergeCell ref="T3:V3"/>
    <mergeCell ref="W3:X3"/>
    <mergeCell ref="AB3:BD3"/>
    <mergeCell ref="BF3:BL3"/>
    <mergeCell ref="D4:F4"/>
    <mergeCell ref="G4:H4"/>
    <mergeCell ref="M4:N4"/>
    <mergeCell ref="T4:V4"/>
    <mergeCell ref="W4:X4"/>
  </mergeCells>
  <conditionalFormatting sqref="O4:O10">
    <cfRule type="cellIs" dxfId="2703" priority="393" operator="equal">
      <formula>0</formula>
    </cfRule>
  </conditionalFormatting>
  <conditionalFormatting sqref="C38:I39 C41:I42 C40 E40:I40 M40:Q40 C14:Y31 K41:Q42 K38:Q38 J38:J42 S41:Y42 S33:S40 R33:R42 R32:S32 C32:C37 K39:K40">
    <cfRule type="expression" dxfId="2702" priority="385">
      <formula>AND(OR(C14=$M$10,C14=$O$10),AND(NOT(ISBLANK($M$10)),NOT(ISBLANK(C14)),NOT(C14=0)))</formula>
    </cfRule>
    <cfRule type="expression" dxfId="2701" priority="386">
      <formula>AND(OR(C14=$M$9,C14=$O$9),AND(NOT(ISBLANK($M$9)),NOT(ISBLANK(C14)),NOT(C14=0)))</formula>
    </cfRule>
    <cfRule type="expression" dxfId="2700" priority="387">
      <formula>AND(OR(C14=$M$8,C14=$O$8),AND(NOT(ISBLANK($M$8)),NOT(ISBLANK(C14)),NOT(C14=0)))</formula>
    </cfRule>
    <cfRule type="expression" dxfId="2699" priority="388">
      <formula>AND(OR(C14=$M$7,C14=$O$7),AND(NOT(ISBLANK($M$7)),NOT(ISBLANK(C14)),NOT(C14=0)))</formula>
    </cfRule>
    <cfRule type="expression" dxfId="2698" priority="389">
      <formula>AND(OR(C14=$M$6,C14=$O$6),AND(NOT(ISBLANK($M$6)),NOT(ISBLANK(C14)),NOT(C14=0)))</formula>
    </cfRule>
    <cfRule type="expression" dxfId="2697" priority="390">
      <formula>AND(OR(C14=$M$5,C14=$O$5),AND(NOT(ISBLANK($M$5)),NOT(ISBLANK(C14)),NOT(C14=0)))</formula>
    </cfRule>
    <cfRule type="expression" dxfId="2696" priority="391">
      <formula>AND(OR(C14=$M$4,C14=$O$4),AND(NOT(ISBLANK($M$4)),NOT(ISBLANK(C14)),NOT(C14=0)))</formula>
    </cfRule>
    <cfRule type="cellIs" dxfId="2695" priority="392" operator="equal">
      <formula>0</formula>
    </cfRule>
  </conditionalFormatting>
  <conditionalFormatting sqref="D43">
    <cfRule type="expression" dxfId="2694" priority="377">
      <formula>AND(OR(D43=$M$10,D43=$O$10),AND(NOT(ISBLANK($M$10)),NOT(ISBLANK(D43)),NOT(D43=0)))</formula>
    </cfRule>
    <cfRule type="expression" dxfId="2693" priority="378">
      <formula>AND(OR(D43=$M$9,D43=$O$9),AND(NOT(ISBLANK($M$9)),NOT(ISBLANK(D43)),NOT(D43=0)))</formula>
    </cfRule>
    <cfRule type="expression" dxfId="2692" priority="379">
      <formula>AND(OR(D43=$M$8,D43=$O$8),AND(NOT(ISBLANK($M$8)),NOT(ISBLANK(D43)),NOT(D43=0)))</formula>
    </cfRule>
    <cfRule type="expression" dxfId="2691" priority="380">
      <formula>AND(OR(D43=$M$7,D43=$O$7),AND(NOT(ISBLANK($M$7)),NOT(ISBLANK(D43)),NOT(D43=0)))</formula>
    </cfRule>
    <cfRule type="expression" dxfId="2690" priority="381">
      <formula>AND(OR(D43=$M$6,D43=$O$6),AND(NOT(ISBLANK($M$6)),NOT(ISBLANK(D43)),NOT(D43=0)))</formula>
    </cfRule>
    <cfRule type="expression" dxfId="2689" priority="382">
      <formula>AND(OR(D43=$M$5,D43=$O$5),AND(NOT(ISBLANK($M$5)),NOT(ISBLANK(D43)),NOT(D43=0)))</formula>
    </cfRule>
    <cfRule type="expression" dxfId="2688" priority="383">
      <formula>AND(OR(D43=$M$4,D43=$O$4),AND(NOT(ISBLANK($M$4)),NOT(ISBLANK(D43)),NOT(D43=0)))</formula>
    </cfRule>
    <cfRule type="cellIs" dxfId="2687" priority="384" operator="equal">
      <formula>0</formula>
    </cfRule>
  </conditionalFormatting>
  <conditionalFormatting sqref="L43">
    <cfRule type="expression" dxfId="2686" priority="369">
      <formula>AND(OR(L43=$M$10,L43=$O$10),AND(NOT(ISBLANK($M$10)),NOT(ISBLANK(L43)),NOT(L43=0)))</formula>
    </cfRule>
    <cfRule type="expression" dxfId="2685" priority="370">
      <formula>AND(OR(L43=$M$9,L43=$O$9),AND(NOT(ISBLANK($M$9)),NOT(ISBLANK(L43)),NOT(L43=0)))</formula>
    </cfRule>
    <cfRule type="expression" dxfId="2684" priority="371">
      <formula>AND(OR(L43=$M$8,L43=$O$8),AND(NOT(ISBLANK($M$8)),NOT(ISBLANK(L43)),NOT(L43=0)))</formula>
    </cfRule>
    <cfRule type="expression" dxfId="2683" priority="372">
      <formula>AND(OR(L43=$M$7,L43=$O$7),AND(NOT(ISBLANK($M$7)),NOT(ISBLANK(L43)),NOT(L43=0)))</formula>
    </cfRule>
    <cfRule type="expression" dxfId="2682" priority="373">
      <formula>AND(OR(L43=$M$6,L43=$O$6),AND(NOT(ISBLANK($M$6)),NOT(ISBLANK(L43)),NOT(L43=0)))</formula>
    </cfRule>
    <cfRule type="expression" dxfId="2681" priority="374">
      <formula>AND(OR(L43=$M$5,L43=$O$5),AND(NOT(ISBLANK($M$5)),NOT(ISBLANK(L43)),NOT(L43=0)))</formula>
    </cfRule>
    <cfRule type="expression" dxfId="2680" priority="375">
      <formula>AND(OR(L43=$M$4,L43=$O$4),AND(NOT(ISBLANK($M$4)),NOT(ISBLANK(L43)),NOT(L43=0)))</formula>
    </cfRule>
    <cfRule type="cellIs" dxfId="2679" priority="376" operator="equal">
      <formula>0</formula>
    </cfRule>
  </conditionalFormatting>
  <conditionalFormatting sqref="T43">
    <cfRule type="expression" dxfId="2678" priority="361">
      <formula>AND(OR(T43=$M$10,T43=$O$10),AND(NOT(ISBLANK($M$10)),NOT(ISBLANK(T43)),NOT(T43=0)))</formula>
    </cfRule>
    <cfRule type="expression" dxfId="2677" priority="362">
      <formula>AND(OR(T43=$M$9,T43=$O$9),AND(NOT(ISBLANK($M$9)),NOT(ISBLANK(T43)),NOT(T43=0)))</formula>
    </cfRule>
    <cfRule type="expression" dxfId="2676" priority="363">
      <formula>AND(OR(T43=$M$8,T43=$O$8),AND(NOT(ISBLANK($M$8)),NOT(ISBLANK(T43)),NOT(T43=0)))</formula>
    </cfRule>
    <cfRule type="expression" dxfId="2675" priority="364">
      <formula>AND(OR(T43=$M$7,T43=$O$7),AND(NOT(ISBLANK($M$7)),NOT(ISBLANK(T43)),NOT(T43=0)))</formula>
    </cfRule>
    <cfRule type="expression" dxfId="2674" priority="365">
      <formula>AND(OR(T43=$M$6,T43=$O$6),AND(NOT(ISBLANK($M$6)),NOT(ISBLANK(T43)),NOT(T43=0)))</formula>
    </cfRule>
    <cfRule type="expression" dxfId="2673" priority="366">
      <formula>AND(OR(T43=$M$5,T43=$O$5),AND(NOT(ISBLANK($M$5)),NOT(ISBLANK(T43)),NOT(T43=0)))</formula>
    </cfRule>
    <cfRule type="expression" dxfId="2672" priority="367">
      <formula>AND(OR(T43=$M$4,T43=$O$4),AND(NOT(ISBLANK($M$4)),NOT(ISBLANK(T43)),NOT(T43=0)))</formula>
    </cfRule>
    <cfRule type="cellIs" dxfId="2671" priority="368" operator="equal">
      <formula>0</formula>
    </cfRule>
  </conditionalFormatting>
  <conditionalFormatting sqref="U32:W32 W33 W35">
    <cfRule type="expression" dxfId="2670" priority="353">
      <formula>AND(OR(U32=$M$10,U32=$O$10),AND(NOT(ISBLANK($M$10)),NOT(ISBLANK(U32)),NOT(U32=0)))</formula>
    </cfRule>
    <cfRule type="expression" dxfId="2669" priority="354">
      <formula>AND(OR(U32=$M$9,U32=$O$9),AND(NOT(ISBLANK($M$9)),NOT(ISBLANK(U32)),NOT(U32=0)))</formula>
    </cfRule>
    <cfRule type="expression" dxfId="2668" priority="355">
      <formula>AND(OR(U32=$M$8,U32=$O$8),AND(NOT(ISBLANK($M$8)),NOT(ISBLANK(U32)),NOT(U32=0)))</formula>
    </cfRule>
    <cfRule type="expression" dxfId="2667" priority="356">
      <formula>AND(OR(U32=$M$7,U32=$O$7),AND(NOT(ISBLANK($M$7)),NOT(ISBLANK(U32)),NOT(U32=0)))</formula>
    </cfRule>
    <cfRule type="expression" dxfId="2666" priority="357">
      <formula>AND(OR(U32=$M$6,U32=$O$6),AND(NOT(ISBLANK($M$6)),NOT(ISBLANK(U32)),NOT(U32=0)))</formula>
    </cfRule>
    <cfRule type="expression" dxfId="2665" priority="358">
      <formula>AND(OR(U32=$M$5,U32=$O$5),AND(NOT(ISBLANK($M$5)),NOT(ISBLANK(U32)),NOT(U32=0)))</formula>
    </cfRule>
    <cfRule type="expression" dxfId="2664" priority="359">
      <formula>AND(OR(U32=$M$4,U32=$O$4),AND(NOT(ISBLANK($M$4)),NOT(ISBLANK(U32)),NOT(U32=0)))</formula>
    </cfRule>
    <cfRule type="cellIs" dxfId="2663" priority="360" operator="equal">
      <formula>0</formula>
    </cfRule>
  </conditionalFormatting>
  <conditionalFormatting sqref="T32:T34">
    <cfRule type="expression" dxfId="2662" priority="345">
      <formula>AND(OR(T32=$M$10,T32=$O$10),AND(NOT(ISBLANK($M$10)),NOT(ISBLANK(T32)),NOT(T32=0)))</formula>
    </cfRule>
    <cfRule type="expression" dxfId="2661" priority="346">
      <formula>AND(OR(T32=$M$9,T32=$O$9),AND(NOT(ISBLANK($M$9)),NOT(ISBLANK(T32)),NOT(T32=0)))</formula>
    </cfRule>
    <cfRule type="expression" dxfId="2660" priority="347">
      <formula>AND(OR(T32=$M$8,T32=$O$8),AND(NOT(ISBLANK($M$8)),NOT(ISBLANK(T32)),NOT(T32=0)))</formula>
    </cfRule>
    <cfRule type="expression" dxfId="2659" priority="348">
      <formula>AND(OR(T32=$M$7,T32=$O$7),AND(NOT(ISBLANK($M$7)),NOT(ISBLANK(T32)),NOT(T32=0)))</formula>
    </cfRule>
    <cfRule type="expression" dxfId="2658" priority="349">
      <formula>AND(OR(T32=$M$6,T32=$O$6),AND(NOT(ISBLANK($M$6)),NOT(ISBLANK(T32)),NOT(T32=0)))</formula>
    </cfRule>
    <cfRule type="expression" dxfId="2657" priority="350">
      <formula>AND(OR(T32=$M$5,T32=$O$5),AND(NOT(ISBLANK($M$5)),NOT(ISBLANK(T32)),NOT(T32=0)))</formula>
    </cfRule>
    <cfRule type="expression" dxfId="2656" priority="351">
      <formula>AND(OR(T32=$M$4,T32=$O$4),AND(NOT(ISBLANK($M$4)),NOT(ISBLANK(T32)),NOT(T32=0)))</formula>
    </cfRule>
    <cfRule type="cellIs" dxfId="2655" priority="352" operator="equal">
      <formula>0</formula>
    </cfRule>
  </conditionalFormatting>
  <conditionalFormatting sqref="J34:J35">
    <cfRule type="expression" dxfId="2654" priority="337">
      <formula>AND(OR(J34=$M$10,J34=$O$10),AND(NOT(ISBLANK($M$10)),NOT(ISBLANK(J34)),NOT(J34=0)))</formula>
    </cfRule>
    <cfRule type="expression" dxfId="2653" priority="338">
      <formula>AND(OR(J34=$M$9,J34=$O$9),AND(NOT(ISBLANK($M$9)),NOT(ISBLANK(J34)),NOT(J34=0)))</formula>
    </cfRule>
    <cfRule type="expression" dxfId="2652" priority="339">
      <formula>AND(OR(J34=$M$8,J34=$O$8),AND(NOT(ISBLANK($M$8)),NOT(ISBLANK(J34)),NOT(J34=0)))</formula>
    </cfRule>
    <cfRule type="expression" dxfId="2651" priority="340">
      <formula>AND(OR(J34=$M$7,J34=$O$7),AND(NOT(ISBLANK($M$7)),NOT(ISBLANK(J34)),NOT(J34=0)))</formula>
    </cfRule>
    <cfRule type="expression" dxfId="2650" priority="341">
      <formula>AND(OR(J34=$M$6,J34=$O$6),AND(NOT(ISBLANK($M$6)),NOT(ISBLANK(J34)),NOT(J34=0)))</formula>
    </cfRule>
    <cfRule type="expression" dxfId="2649" priority="342">
      <formula>AND(OR(J34=$M$5,J34=$O$5),AND(NOT(ISBLANK($M$5)),NOT(ISBLANK(J34)),NOT(J34=0)))</formula>
    </cfRule>
    <cfRule type="expression" dxfId="2648" priority="343">
      <formula>AND(OR(J34=$M$4,J34=$O$4),AND(NOT(ISBLANK($M$4)),NOT(ISBLANK(J34)),NOT(J34=0)))</formula>
    </cfRule>
    <cfRule type="cellIs" dxfId="2647" priority="344" operator="equal">
      <formula>0</formula>
    </cfRule>
  </conditionalFormatting>
  <conditionalFormatting sqref="D44">
    <cfRule type="expression" dxfId="2646" priority="329">
      <formula>AND(OR(D44=$M$10,D44=$O$10),AND(NOT(ISBLANK($M$10)),NOT(ISBLANK(D44)),NOT(D44=0)))</formula>
    </cfRule>
    <cfRule type="expression" dxfId="2645" priority="330">
      <formula>AND(OR(D44=$M$9,D44=$O$9),AND(NOT(ISBLANK($M$9)),NOT(ISBLANK(D44)),NOT(D44=0)))</formula>
    </cfRule>
    <cfRule type="expression" dxfId="2644" priority="331">
      <formula>AND(OR(D44=$M$8,D44=$O$8),AND(NOT(ISBLANK($M$8)),NOT(ISBLANK(D44)),NOT(D44=0)))</formula>
    </cfRule>
    <cfRule type="expression" dxfId="2643" priority="332">
      <formula>AND(OR(D44=$M$7,D44=$O$7),AND(NOT(ISBLANK($M$7)),NOT(ISBLANK(D44)),NOT(D44=0)))</formula>
    </cfRule>
    <cfRule type="expression" dxfId="2642" priority="333">
      <formula>AND(OR(D44=$M$6,D44=$O$6),AND(NOT(ISBLANK($M$6)),NOT(ISBLANK(D44)),NOT(D44=0)))</formula>
    </cfRule>
    <cfRule type="expression" dxfId="2641" priority="334">
      <formula>AND(OR(D44=$M$5,D44=$O$5),AND(NOT(ISBLANK($M$5)),NOT(ISBLANK(D44)),NOT(D44=0)))</formula>
    </cfRule>
    <cfRule type="expression" dxfId="2640" priority="335">
      <formula>AND(OR(D44=$M$4,D44=$O$4),AND(NOT(ISBLANK($M$4)),NOT(ISBLANK(D44)),NOT(D44=0)))</formula>
    </cfRule>
    <cfRule type="cellIs" dxfId="2639" priority="336" operator="equal">
      <formula>0</formula>
    </cfRule>
  </conditionalFormatting>
  <conditionalFormatting sqref="L44">
    <cfRule type="expression" dxfId="2638" priority="321">
      <formula>AND(OR(L44=$M$10,L44=$O$10),AND(NOT(ISBLANK($M$10)),NOT(ISBLANK(L44)),NOT(L44=0)))</formula>
    </cfRule>
    <cfRule type="expression" dxfId="2637" priority="322">
      <formula>AND(OR(L44=$M$9,L44=$O$9),AND(NOT(ISBLANK($M$9)),NOT(ISBLANK(L44)),NOT(L44=0)))</formula>
    </cfRule>
    <cfRule type="expression" dxfId="2636" priority="323">
      <formula>AND(OR(L44=$M$8,L44=$O$8),AND(NOT(ISBLANK($M$8)),NOT(ISBLANK(L44)),NOT(L44=0)))</formula>
    </cfRule>
    <cfRule type="expression" dxfId="2635" priority="324">
      <formula>AND(OR(L44=$M$7,L44=$O$7),AND(NOT(ISBLANK($M$7)),NOT(ISBLANK(L44)),NOT(L44=0)))</formula>
    </cfRule>
    <cfRule type="expression" dxfId="2634" priority="325">
      <formula>AND(OR(L44=$M$6,L44=$O$6),AND(NOT(ISBLANK($M$6)),NOT(ISBLANK(L44)),NOT(L44=0)))</formula>
    </cfRule>
    <cfRule type="expression" dxfId="2633" priority="326">
      <formula>AND(OR(L44=$M$5,L44=$O$5),AND(NOT(ISBLANK($M$5)),NOT(ISBLANK(L44)),NOT(L44=0)))</formula>
    </cfRule>
    <cfRule type="expression" dxfId="2632" priority="327">
      <formula>AND(OR(L44=$M$4,L44=$O$4),AND(NOT(ISBLANK($M$4)),NOT(ISBLANK(L44)),NOT(L44=0)))</formula>
    </cfRule>
    <cfRule type="cellIs" dxfId="2631" priority="328" operator="equal">
      <formula>0</formula>
    </cfRule>
  </conditionalFormatting>
  <conditionalFormatting sqref="T44">
    <cfRule type="expression" dxfId="2630" priority="313">
      <formula>AND(OR(T44=$M$10,T44=$O$10),AND(NOT(ISBLANK($M$10)),NOT(ISBLANK(T44)),NOT(T44=0)))</formula>
    </cfRule>
    <cfRule type="expression" dxfId="2629" priority="314">
      <formula>AND(OR(T44=$M$9,T44=$O$9),AND(NOT(ISBLANK($M$9)),NOT(ISBLANK(T44)),NOT(T44=0)))</formula>
    </cfRule>
    <cfRule type="expression" dxfId="2628" priority="315">
      <formula>AND(OR(T44=$M$8,T44=$O$8),AND(NOT(ISBLANK($M$8)),NOT(ISBLANK(T44)),NOT(T44=0)))</formula>
    </cfRule>
    <cfRule type="expression" dxfId="2627" priority="316">
      <formula>AND(OR(T44=$M$7,T44=$O$7),AND(NOT(ISBLANK($M$7)),NOT(ISBLANK(T44)),NOT(T44=0)))</formula>
    </cfRule>
    <cfRule type="expression" dxfId="2626" priority="317">
      <formula>AND(OR(T44=$M$6,T44=$O$6),AND(NOT(ISBLANK($M$6)),NOT(ISBLANK(T44)),NOT(T44=0)))</formula>
    </cfRule>
    <cfRule type="expression" dxfId="2625" priority="318">
      <formula>AND(OR(T44=$M$5,T44=$O$5),AND(NOT(ISBLANK($M$5)),NOT(ISBLANK(T44)),NOT(T44=0)))</formula>
    </cfRule>
    <cfRule type="expression" dxfId="2624" priority="319">
      <formula>AND(OR(T44=$M$4,T44=$O$4),AND(NOT(ISBLANK($M$4)),NOT(ISBLANK(T44)),NOT(T44=0)))</formula>
    </cfRule>
    <cfRule type="cellIs" dxfId="2623" priority="320" operator="equal">
      <formula>0</formula>
    </cfRule>
  </conditionalFormatting>
  <conditionalFormatting sqref="U39:V40 U33:V34 U36:V37 X32:Y40">
    <cfRule type="expression" dxfId="2622" priority="305">
      <formula>AND(OR(U32=$M$10,U32=$O$10),AND(NOT(ISBLANK($M$10)),NOT(ISBLANK(U32)),NOT(U32=0)))</formula>
    </cfRule>
    <cfRule type="expression" dxfId="2621" priority="306">
      <formula>AND(OR(U32=$M$9,U32=$O$9),AND(NOT(ISBLANK($M$9)),NOT(ISBLANK(U32)),NOT(U32=0)))</formula>
    </cfRule>
    <cfRule type="expression" dxfId="2620" priority="307">
      <formula>AND(OR(U32=$M$8,U32=$O$8),AND(NOT(ISBLANK($M$8)),NOT(ISBLANK(U32)),NOT(U32=0)))</formula>
    </cfRule>
    <cfRule type="expression" dxfId="2619" priority="308">
      <formula>AND(OR(U32=$M$7,U32=$O$7),AND(NOT(ISBLANK($M$7)),NOT(ISBLANK(U32)),NOT(U32=0)))</formula>
    </cfRule>
    <cfRule type="expression" dxfId="2618" priority="309">
      <formula>AND(OR(U32=$M$6,U32=$O$6),AND(NOT(ISBLANK($M$6)),NOT(ISBLANK(U32)),NOT(U32=0)))</formula>
    </cfRule>
    <cfRule type="expression" dxfId="2617" priority="310">
      <formula>AND(OR(U32=$M$5,U32=$O$5),AND(NOT(ISBLANK($M$5)),NOT(ISBLANK(U32)),NOT(U32=0)))</formula>
    </cfRule>
    <cfRule type="expression" dxfId="2616" priority="311">
      <formula>AND(OR(U32=$M$4,U32=$O$4),AND(NOT(ISBLANK($M$4)),NOT(ISBLANK(U32)),NOT(U32=0)))</formula>
    </cfRule>
    <cfRule type="cellIs" dxfId="2615" priority="312" operator="equal">
      <formula>0</formula>
    </cfRule>
  </conditionalFormatting>
  <conditionalFormatting sqref="E36:I36 K36">
    <cfRule type="expression" dxfId="2614" priority="297">
      <formula>AND(OR(E36=$M$10,E36=$O$10),AND(NOT(ISBLANK($M$10)),NOT(ISBLANK(E36)),NOT(E36=0)))</formula>
    </cfRule>
    <cfRule type="expression" dxfId="2613" priority="298">
      <formula>AND(OR(E36=$M$9,E36=$O$9),AND(NOT(ISBLANK($M$9)),NOT(ISBLANK(E36)),NOT(E36=0)))</formula>
    </cfRule>
    <cfRule type="expression" dxfId="2612" priority="299">
      <formula>AND(OR(E36=$M$8,E36=$O$8),AND(NOT(ISBLANK($M$8)),NOT(ISBLANK(E36)),NOT(E36=0)))</formula>
    </cfRule>
    <cfRule type="expression" dxfId="2611" priority="300">
      <formula>AND(OR(E36=$M$7,E36=$O$7),AND(NOT(ISBLANK($M$7)),NOT(ISBLANK(E36)),NOT(E36=0)))</formula>
    </cfRule>
    <cfRule type="expression" dxfId="2610" priority="301">
      <formula>AND(OR(E36=$M$6,E36=$O$6),AND(NOT(ISBLANK($M$6)),NOT(ISBLANK(E36)),NOT(E36=0)))</formula>
    </cfRule>
    <cfRule type="expression" dxfId="2609" priority="302">
      <formula>AND(OR(E36=$M$5,E36=$O$5),AND(NOT(ISBLANK($M$5)),NOT(ISBLANK(E36)),NOT(E36=0)))</formula>
    </cfRule>
    <cfRule type="expression" dxfId="2608" priority="303">
      <formula>AND(OR(E36=$M$4,E36=$O$4),AND(NOT(ISBLANK($M$4)),NOT(ISBLANK(E36)),NOT(E36=0)))</formula>
    </cfRule>
    <cfRule type="cellIs" dxfId="2607" priority="304" operator="equal">
      <formula>0</formula>
    </cfRule>
  </conditionalFormatting>
  <conditionalFormatting sqref="D45">
    <cfRule type="expression" dxfId="2606" priority="289">
      <formula>AND(OR(D45=$M$10,D45=$O$10),AND(NOT(ISBLANK($M$10)),NOT(ISBLANK(D45)),NOT(D45=0)))</formula>
    </cfRule>
    <cfRule type="expression" dxfId="2605" priority="290">
      <formula>AND(OR(D45=$M$9,D45=$O$9),AND(NOT(ISBLANK($M$9)),NOT(ISBLANK(D45)),NOT(D45=0)))</formula>
    </cfRule>
    <cfRule type="expression" dxfId="2604" priority="291">
      <formula>AND(OR(D45=$M$8,D45=$O$8),AND(NOT(ISBLANK($M$8)),NOT(ISBLANK(D45)),NOT(D45=0)))</formula>
    </cfRule>
    <cfRule type="expression" dxfId="2603" priority="292">
      <formula>AND(OR(D45=$M$7,D45=$O$7),AND(NOT(ISBLANK($M$7)),NOT(ISBLANK(D45)),NOT(D45=0)))</formula>
    </cfRule>
    <cfRule type="expression" dxfId="2602" priority="293">
      <formula>AND(OR(D45=$M$6,D45=$O$6),AND(NOT(ISBLANK($M$6)),NOT(ISBLANK(D45)),NOT(D45=0)))</formula>
    </cfRule>
    <cfRule type="expression" dxfId="2601" priority="294">
      <formula>AND(OR(D45=$M$5,D45=$O$5),AND(NOT(ISBLANK($M$5)),NOT(ISBLANK(D45)),NOT(D45=0)))</formula>
    </cfRule>
    <cfRule type="expression" dxfId="2600" priority="295">
      <formula>AND(OR(D45=$M$4,D45=$O$4),AND(NOT(ISBLANK($M$4)),NOT(ISBLANK(D45)),NOT(D45=0)))</formula>
    </cfRule>
    <cfRule type="cellIs" dxfId="2599" priority="296" operator="equal">
      <formula>0</formula>
    </cfRule>
  </conditionalFormatting>
  <conditionalFormatting sqref="L45">
    <cfRule type="expression" dxfId="2598" priority="281">
      <formula>AND(OR(L45=$M$10,L45=$O$10),AND(NOT(ISBLANK($M$10)),NOT(ISBLANK(L45)),NOT(L45=0)))</formula>
    </cfRule>
    <cfRule type="expression" dxfId="2597" priority="282">
      <formula>AND(OR(L45=$M$9,L45=$O$9),AND(NOT(ISBLANK($M$9)),NOT(ISBLANK(L45)),NOT(L45=0)))</formula>
    </cfRule>
    <cfRule type="expression" dxfId="2596" priority="283">
      <formula>AND(OR(L45=$M$8,L45=$O$8),AND(NOT(ISBLANK($M$8)),NOT(ISBLANK(L45)),NOT(L45=0)))</formula>
    </cfRule>
    <cfRule type="expression" dxfId="2595" priority="284">
      <formula>AND(OR(L45=$M$7,L45=$O$7),AND(NOT(ISBLANK($M$7)),NOT(ISBLANK(L45)),NOT(L45=0)))</formula>
    </cfRule>
    <cfRule type="expression" dxfId="2594" priority="285">
      <formula>AND(OR(L45=$M$6,L45=$O$6),AND(NOT(ISBLANK($M$6)),NOT(ISBLANK(L45)),NOT(L45=0)))</formula>
    </cfRule>
    <cfRule type="expression" dxfId="2593" priority="286">
      <formula>AND(OR(L45=$M$5,L45=$O$5),AND(NOT(ISBLANK($M$5)),NOT(ISBLANK(L45)),NOT(L45=0)))</formula>
    </cfRule>
    <cfRule type="expression" dxfId="2592" priority="287">
      <formula>AND(OR(L45=$M$4,L45=$O$4),AND(NOT(ISBLANK($M$4)),NOT(ISBLANK(L45)),NOT(L45=0)))</formula>
    </cfRule>
    <cfRule type="cellIs" dxfId="2591" priority="288" operator="equal">
      <formula>0</formula>
    </cfRule>
  </conditionalFormatting>
  <conditionalFormatting sqref="T45">
    <cfRule type="expression" dxfId="2590" priority="273">
      <formula>AND(OR(T45=$M$10,T45=$O$10),AND(NOT(ISBLANK($M$10)),NOT(ISBLANK(T45)),NOT(T45=0)))</formula>
    </cfRule>
    <cfRule type="expression" dxfId="2589" priority="274">
      <formula>AND(OR(T45=$M$9,T45=$O$9),AND(NOT(ISBLANK($M$9)),NOT(ISBLANK(T45)),NOT(T45=0)))</formula>
    </cfRule>
    <cfRule type="expression" dxfId="2588" priority="275">
      <formula>AND(OR(T45=$M$8,T45=$O$8),AND(NOT(ISBLANK($M$8)),NOT(ISBLANK(T45)),NOT(T45=0)))</formula>
    </cfRule>
    <cfRule type="expression" dxfId="2587" priority="276">
      <formula>AND(OR(T45=$M$7,T45=$O$7),AND(NOT(ISBLANK($M$7)),NOT(ISBLANK(T45)),NOT(T45=0)))</formula>
    </cfRule>
    <cfRule type="expression" dxfId="2586" priority="277">
      <formula>AND(OR(T45=$M$6,T45=$O$6),AND(NOT(ISBLANK($M$6)),NOT(ISBLANK(T45)),NOT(T45=0)))</formula>
    </cfRule>
    <cfRule type="expression" dxfId="2585" priority="278">
      <formula>AND(OR(T45=$M$5,T45=$O$5),AND(NOT(ISBLANK($M$5)),NOT(ISBLANK(T45)),NOT(T45=0)))</formula>
    </cfRule>
    <cfRule type="expression" dxfId="2584" priority="279">
      <formula>AND(OR(T45=$M$4,T45=$O$4),AND(NOT(ISBLANK($M$4)),NOT(ISBLANK(T45)),NOT(T45=0)))</formula>
    </cfRule>
    <cfRule type="cellIs" dxfId="2583" priority="280" operator="equal">
      <formula>0</formula>
    </cfRule>
  </conditionalFormatting>
  <conditionalFormatting sqref="D40">
    <cfRule type="expression" dxfId="2582" priority="265">
      <formula>AND(OR(D40=$M$10,D40=$O$10),AND(NOT(ISBLANK($M$10)),NOT(ISBLANK(D40)),NOT(D40=0)))</formula>
    </cfRule>
    <cfRule type="expression" dxfId="2581" priority="266">
      <formula>AND(OR(D40=$M$9,D40=$O$9),AND(NOT(ISBLANK($M$9)),NOT(ISBLANK(D40)),NOT(D40=0)))</formula>
    </cfRule>
    <cfRule type="expression" dxfId="2580" priority="267">
      <formula>AND(OR(D40=$M$8,D40=$O$8),AND(NOT(ISBLANK($M$8)),NOT(ISBLANK(D40)),NOT(D40=0)))</formula>
    </cfRule>
    <cfRule type="expression" dxfId="2579" priority="268">
      <formula>AND(OR(D40=$M$7,D40=$O$7),AND(NOT(ISBLANK($M$7)),NOT(ISBLANK(D40)),NOT(D40=0)))</formula>
    </cfRule>
    <cfRule type="expression" dxfId="2578" priority="269">
      <formula>AND(OR(D40=$M$6,D40=$O$6),AND(NOT(ISBLANK($M$6)),NOT(ISBLANK(D40)),NOT(D40=0)))</formula>
    </cfRule>
    <cfRule type="expression" dxfId="2577" priority="270">
      <formula>AND(OR(D40=$M$5,D40=$O$5),AND(NOT(ISBLANK($M$5)),NOT(ISBLANK(D40)),NOT(D40=0)))</formula>
    </cfRule>
    <cfRule type="expression" dxfId="2576" priority="271">
      <formula>AND(OR(D40=$M$4,D40=$O$4),AND(NOT(ISBLANK($M$4)),NOT(ISBLANK(D40)),NOT(D40=0)))</formula>
    </cfRule>
    <cfRule type="cellIs" dxfId="2575" priority="272" operator="equal">
      <formula>0</formula>
    </cfRule>
  </conditionalFormatting>
  <conditionalFormatting sqref="L40">
    <cfRule type="expression" dxfId="2574" priority="257">
      <formula>AND(OR(L40=$M$10,L40=$O$10),AND(NOT(ISBLANK($M$10)),NOT(ISBLANK(L40)),NOT(L40=0)))</formula>
    </cfRule>
    <cfRule type="expression" dxfId="2573" priority="258">
      <formula>AND(OR(L40=$M$9,L40=$O$9),AND(NOT(ISBLANK($M$9)),NOT(ISBLANK(L40)),NOT(L40=0)))</formula>
    </cfRule>
    <cfRule type="expression" dxfId="2572" priority="259">
      <formula>AND(OR(L40=$M$8,L40=$O$8),AND(NOT(ISBLANK($M$8)),NOT(ISBLANK(L40)),NOT(L40=0)))</formula>
    </cfRule>
    <cfRule type="expression" dxfId="2571" priority="260">
      <formula>AND(OR(L40=$M$7,L40=$O$7),AND(NOT(ISBLANK($M$7)),NOT(ISBLANK(L40)),NOT(L40=0)))</formula>
    </cfRule>
    <cfRule type="expression" dxfId="2570" priority="261">
      <formula>AND(OR(L40=$M$6,L40=$O$6),AND(NOT(ISBLANK($M$6)),NOT(ISBLANK(L40)),NOT(L40=0)))</formula>
    </cfRule>
    <cfRule type="expression" dxfId="2569" priority="262">
      <formula>AND(OR(L40=$M$5,L40=$O$5),AND(NOT(ISBLANK($M$5)),NOT(ISBLANK(L40)),NOT(L40=0)))</formula>
    </cfRule>
    <cfRule type="expression" dxfId="2568" priority="263">
      <formula>AND(OR(L40=$M$4,L40=$O$4),AND(NOT(ISBLANK($M$4)),NOT(ISBLANK(L40)),NOT(L40=0)))</formula>
    </cfRule>
    <cfRule type="cellIs" dxfId="2567" priority="264" operator="equal">
      <formula>0</formula>
    </cfRule>
  </conditionalFormatting>
  <conditionalFormatting sqref="L37">
    <cfRule type="expression" dxfId="2566" priority="249">
      <formula>AND(OR(L37=$M$10,L37=$O$10),AND(NOT(ISBLANK($M$10)),NOT(ISBLANK(L37)),NOT(L37=0)))</formula>
    </cfRule>
    <cfRule type="expression" dxfId="2565" priority="250">
      <formula>AND(OR(L37=$M$9,L37=$O$9),AND(NOT(ISBLANK($M$9)),NOT(ISBLANK(L37)),NOT(L37=0)))</formula>
    </cfRule>
    <cfRule type="expression" dxfId="2564" priority="251">
      <formula>AND(OR(L37=$M$8,L37=$O$8),AND(NOT(ISBLANK($M$8)),NOT(ISBLANK(L37)),NOT(L37=0)))</formula>
    </cfRule>
    <cfRule type="expression" dxfId="2563" priority="252">
      <formula>AND(OR(L37=$M$7,L37=$O$7),AND(NOT(ISBLANK($M$7)),NOT(ISBLANK(L37)),NOT(L37=0)))</formula>
    </cfRule>
    <cfRule type="expression" dxfId="2562" priority="253">
      <formula>AND(OR(L37=$M$6,L37=$O$6),AND(NOT(ISBLANK($M$6)),NOT(ISBLANK(L37)),NOT(L37=0)))</formula>
    </cfRule>
    <cfRule type="expression" dxfId="2561" priority="254">
      <formula>AND(OR(L37=$M$5,L37=$O$5),AND(NOT(ISBLANK($M$5)),NOT(ISBLANK(L37)),NOT(L37=0)))</formula>
    </cfRule>
    <cfRule type="expression" dxfId="2560" priority="255">
      <formula>AND(OR(L37=$M$4,L37=$O$4),AND(NOT(ISBLANK($M$4)),NOT(ISBLANK(L37)),NOT(L37=0)))</formula>
    </cfRule>
    <cfRule type="cellIs" dxfId="2559" priority="256" operator="equal">
      <formula>0</formula>
    </cfRule>
  </conditionalFormatting>
  <conditionalFormatting sqref="T35:T37">
    <cfRule type="expression" dxfId="2558" priority="241">
      <formula>AND(OR(T35=$M$10,T35=$O$10),AND(NOT(ISBLANK($M$10)),NOT(ISBLANK(T35)),NOT(T35=0)))</formula>
    </cfRule>
    <cfRule type="expression" dxfId="2557" priority="242">
      <formula>AND(OR(T35=$M$9,T35=$O$9),AND(NOT(ISBLANK($M$9)),NOT(ISBLANK(T35)),NOT(T35=0)))</formula>
    </cfRule>
    <cfRule type="expression" dxfId="2556" priority="243">
      <formula>AND(OR(T35=$M$8,T35=$O$8),AND(NOT(ISBLANK($M$8)),NOT(ISBLANK(T35)),NOT(T35=0)))</formula>
    </cfRule>
    <cfRule type="expression" dxfId="2555" priority="244">
      <formula>AND(OR(T35=$M$7,T35=$O$7),AND(NOT(ISBLANK($M$7)),NOT(ISBLANK(T35)),NOT(T35=0)))</formula>
    </cfRule>
    <cfRule type="expression" dxfId="2554" priority="245">
      <formula>AND(OR(T35=$M$6,T35=$O$6),AND(NOT(ISBLANK($M$6)),NOT(ISBLANK(T35)),NOT(T35=0)))</formula>
    </cfRule>
    <cfRule type="expression" dxfId="2553" priority="246">
      <formula>AND(OR(T35=$M$5,T35=$O$5),AND(NOT(ISBLANK($M$5)),NOT(ISBLANK(T35)),NOT(T35=0)))</formula>
    </cfRule>
    <cfRule type="expression" dxfId="2552" priority="247">
      <formula>AND(OR(T35=$M$4,T35=$O$4),AND(NOT(ISBLANK($M$4)),NOT(ISBLANK(T35)),NOT(T35=0)))</formula>
    </cfRule>
    <cfRule type="cellIs" dxfId="2551" priority="248" operator="equal">
      <formula>0</formula>
    </cfRule>
  </conditionalFormatting>
  <conditionalFormatting sqref="T38:T40">
    <cfRule type="expression" dxfId="2550" priority="233">
      <formula>AND(OR(T38=$M$10,T38=$O$10),AND(NOT(ISBLANK($M$10)),NOT(ISBLANK(T38)),NOT(T38=0)))</formula>
    </cfRule>
    <cfRule type="expression" dxfId="2549" priority="234">
      <formula>AND(OR(T38=$M$9,T38=$O$9),AND(NOT(ISBLANK($M$9)),NOT(ISBLANK(T38)),NOT(T38=0)))</formula>
    </cfRule>
    <cfRule type="expression" dxfId="2548" priority="235">
      <formula>AND(OR(T38=$M$8,T38=$O$8),AND(NOT(ISBLANK($M$8)),NOT(ISBLANK(T38)),NOT(T38=0)))</formula>
    </cfRule>
    <cfRule type="expression" dxfId="2547" priority="236">
      <formula>AND(OR(T38=$M$7,T38=$O$7),AND(NOT(ISBLANK($M$7)),NOT(ISBLANK(T38)),NOT(T38=0)))</formula>
    </cfRule>
    <cfRule type="expression" dxfId="2546" priority="237">
      <formula>AND(OR(T38=$M$6,T38=$O$6),AND(NOT(ISBLANK($M$6)),NOT(ISBLANK(T38)),NOT(T38=0)))</formula>
    </cfRule>
    <cfRule type="expression" dxfId="2545" priority="238">
      <formula>AND(OR(T38=$M$5,T38=$O$5),AND(NOT(ISBLANK($M$5)),NOT(ISBLANK(T38)),NOT(T38=0)))</formula>
    </cfRule>
    <cfRule type="expression" dxfId="2544" priority="239">
      <formula>AND(OR(T38=$M$4,T38=$O$4),AND(NOT(ISBLANK($M$4)),NOT(ISBLANK(T38)),NOT(T38=0)))</formula>
    </cfRule>
    <cfRule type="cellIs" dxfId="2543" priority="240" operator="equal">
      <formula>0</formula>
    </cfRule>
  </conditionalFormatting>
  <conditionalFormatting sqref="W36">
    <cfRule type="expression" dxfId="2542" priority="225">
      <formula>AND(OR(W36=$M$10,W36=$O$10),AND(NOT(ISBLANK($M$10)),NOT(ISBLANK(W36)),NOT(W36=0)))</formula>
    </cfRule>
    <cfRule type="expression" dxfId="2541" priority="226">
      <formula>AND(OR(W36=$M$9,W36=$O$9),AND(NOT(ISBLANK($M$9)),NOT(ISBLANK(W36)),NOT(W36=0)))</formula>
    </cfRule>
    <cfRule type="expression" dxfId="2540" priority="227">
      <formula>AND(OR(W36=$M$8,W36=$O$8),AND(NOT(ISBLANK($M$8)),NOT(ISBLANK(W36)),NOT(W36=0)))</formula>
    </cfRule>
    <cfRule type="expression" dxfId="2539" priority="228">
      <formula>AND(OR(W36=$M$7,W36=$O$7),AND(NOT(ISBLANK($M$7)),NOT(ISBLANK(W36)),NOT(W36=0)))</formula>
    </cfRule>
    <cfRule type="expression" dxfId="2538" priority="229">
      <formula>AND(OR(W36=$M$6,W36=$O$6),AND(NOT(ISBLANK($M$6)),NOT(ISBLANK(W36)),NOT(W36=0)))</formula>
    </cfRule>
    <cfRule type="expression" dxfId="2537" priority="230">
      <formula>AND(OR(W36=$M$5,W36=$O$5),AND(NOT(ISBLANK($M$5)),NOT(ISBLANK(W36)),NOT(W36=0)))</formula>
    </cfRule>
    <cfRule type="expression" dxfId="2536" priority="231">
      <formula>AND(OR(W36=$M$4,W36=$O$4),AND(NOT(ISBLANK($M$4)),NOT(ISBLANK(W36)),NOT(W36=0)))</formula>
    </cfRule>
    <cfRule type="cellIs" dxfId="2535" priority="232" operator="equal">
      <formula>0</formula>
    </cfRule>
  </conditionalFormatting>
  <conditionalFormatting sqref="W38">
    <cfRule type="expression" dxfId="2534" priority="217">
      <formula>AND(OR(W38=$M$10,W38=$O$10),AND(NOT(ISBLANK($M$10)),NOT(ISBLANK(W38)),NOT(W38=0)))</formula>
    </cfRule>
    <cfRule type="expression" dxfId="2533" priority="218">
      <formula>AND(OR(W38=$M$9,W38=$O$9),AND(NOT(ISBLANK($M$9)),NOT(ISBLANK(W38)),NOT(W38=0)))</formula>
    </cfRule>
    <cfRule type="expression" dxfId="2532" priority="219">
      <formula>AND(OR(W38=$M$8,W38=$O$8),AND(NOT(ISBLANK($M$8)),NOT(ISBLANK(W38)),NOT(W38=0)))</formula>
    </cfRule>
    <cfRule type="expression" dxfId="2531" priority="220">
      <formula>AND(OR(W38=$M$7,W38=$O$7),AND(NOT(ISBLANK($M$7)),NOT(ISBLANK(W38)),NOT(W38=0)))</formula>
    </cfRule>
    <cfRule type="expression" dxfId="2530" priority="221">
      <formula>AND(OR(W38=$M$6,W38=$O$6),AND(NOT(ISBLANK($M$6)),NOT(ISBLANK(W38)),NOT(W38=0)))</formula>
    </cfRule>
    <cfRule type="expression" dxfId="2529" priority="222">
      <formula>AND(OR(W38=$M$5,W38=$O$5),AND(NOT(ISBLANK($M$5)),NOT(ISBLANK(W38)),NOT(W38=0)))</formula>
    </cfRule>
    <cfRule type="expression" dxfId="2528" priority="223">
      <formula>AND(OR(W38=$M$4,W38=$O$4),AND(NOT(ISBLANK($M$4)),NOT(ISBLANK(W38)),NOT(W38=0)))</formula>
    </cfRule>
    <cfRule type="cellIs" dxfId="2527" priority="224" operator="equal">
      <formula>0</formula>
    </cfRule>
  </conditionalFormatting>
  <conditionalFormatting sqref="W39">
    <cfRule type="expression" dxfId="2526" priority="209">
      <formula>AND(OR(W39=$M$10,W39=$O$10),AND(NOT(ISBLANK($M$10)),NOT(ISBLANK(W39)),NOT(W39=0)))</formula>
    </cfRule>
    <cfRule type="expression" dxfId="2525" priority="210">
      <formula>AND(OR(W39=$M$9,W39=$O$9),AND(NOT(ISBLANK($M$9)),NOT(ISBLANK(W39)),NOT(W39=0)))</formula>
    </cfRule>
    <cfRule type="expression" dxfId="2524" priority="211">
      <formula>AND(OR(W39=$M$8,W39=$O$8),AND(NOT(ISBLANK($M$8)),NOT(ISBLANK(W39)),NOT(W39=0)))</formula>
    </cfRule>
    <cfRule type="expression" dxfId="2523" priority="212">
      <formula>AND(OR(W39=$M$7,W39=$O$7),AND(NOT(ISBLANK($M$7)),NOT(ISBLANK(W39)),NOT(W39=0)))</formula>
    </cfRule>
    <cfRule type="expression" dxfId="2522" priority="213">
      <formula>AND(OR(W39=$M$6,W39=$O$6),AND(NOT(ISBLANK($M$6)),NOT(ISBLANK(W39)),NOT(W39=0)))</formula>
    </cfRule>
    <cfRule type="expression" dxfId="2521" priority="214">
      <formula>AND(OR(W39=$M$5,W39=$O$5),AND(NOT(ISBLANK($M$5)),NOT(ISBLANK(W39)),NOT(W39=0)))</formula>
    </cfRule>
    <cfRule type="expression" dxfId="2520" priority="215">
      <formula>AND(OR(W39=$M$4,W39=$O$4),AND(NOT(ISBLANK($M$4)),NOT(ISBLANK(W39)),NOT(W39=0)))</formula>
    </cfRule>
    <cfRule type="cellIs" dxfId="2519" priority="216" operator="equal">
      <formula>0</formula>
    </cfRule>
  </conditionalFormatting>
  <conditionalFormatting sqref="W40">
    <cfRule type="expression" dxfId="2518" priority="201">
      <formula>AND(OR(W40=$M$10,W40=$O$10),AND(NOT(ISBLANK($M$10)),NOT(ISBLANK(W40)),NOT(W40=0)))</formula>
    </cfRule>
    <cfRule type="expression" dxfId="2517" priority="202">
      <formula>AND(OR(W40=$M$9,W40=$O$9),AND(NOT(ISBLANK($M$9)),NOT(ISBLANK(W40)),NOT(W40=0)))</formula>
    </cfRule>
    <cfRule type="expression" dxfId="2516" priority="203">
      <formula>AND(OR(W40=$M$8,W40=$O$8),AND(NOT(ISBLANK($M$8)),NOT(ISBLANK(W40)),NOT(W40=0)))</formula>
    </cfRule>
    <cfRule type="expression" dxfId="2515" priority="204">
      <formula>AND(OR(W40=$M$7,W40=$O$7),AND(NOT(ISBLANK($M$7)),NOT(ISBLANK(W40)),NOT(W40=0)))</formula>
    </cfRule>
    <cfRule type="expression" dxfId="2514" priority="205">
      <formula>AND(OR(W40=$M$6,W40=$O$6),AND(NOT(ISBLANK($M$6)),NOT(ISBLANK(W40)),NOT(W40=0)))</formula>
    </cfRule>
    <cfRule type="expression" dxfId="2513" priority="206">
      <formula>AND(OR(W40=$M$5,W40=$O$5),AND(NOT(ISBLANK($M$5)),NOT(ISBLANK(W40)),NOT(W40=0)))</formula>
    </cfRule>
    <cfRule type="expression" dxfId="2512" priority="207">
      <formula>AND(OR(W40=$M$4,W40=$O$4),AND(NOT(ISBLANK($M$4)),NOT(ISBLANK(W40)),NOT(W40=0)))</formula>
    </cfRule>
    <cfRule type="cellIs" dxfId="2511" priority="208" operator="equal">
      <formula>0</formula>
    </cfRule>
  </conditionalFormatting>
  <conditionalFormatting sqref="U35:V35">
    <cfRule type="expression" dxfId="2510" priority="193">
      <formula>AND(OR(U35=$M$10,U35=$O$10),AND(NOT(ISBLANK($M$10)),NOT(ISBLANK(U35)),NOT(U35=0)))</formula>
    </cfRule>
    <cfRule type="expression" dxfId="2509" priority="194">
      <formula>AND(OR(U35=$M$9,U35=$O$9),AND(NOT(ISBLANK($M$9)),NOT(ISBLANK(U35)),NOT(U35=0)))</formula>
    </cfRule>
    <cfRule type="expression" dxfId="2508" priority="195">
      <formula>AND(OR(U35=$M$8,U35=$O$8),AND(NOT(ISBLANK($M$8)),NOT(ISBLANK(U35)),NOT(U35=0)))</formula>
    </cfRule>
    <cfRule type="expression" dxfId="2507" priority="196">
      <formula>AND(OR(U35=$M$7,U35=$O$7),AND(NOT(ISBLANK($M$7)),NOT(ISBLANK(U35)),NOT(U35=0)))</formula>
    </cfRule>
    <cfRule type="expression" dxfId="2506" priority="197">
      <formula>AND(OR(U35=$M$6,U35=$O$6),AND(NOT(ISBLANK($M$6)),NOT(ISBLANK(U35)),NOT(U35=0)))</formula>
    </cfRule>
    <cfRule type="expression" dxfId="2505" priority="198">
      <formula>AND(OR(U35=$M$5,U35=$O$5),AND(NOT(ISBLANK($M$5)),NOT(ISBLANK(U35)),NOT(U35=0)))</formula>
    </cfRule>
    <cfRule type="expression" dxfId="2504" priority="199">
      <formula>AND(OR(U35=$M$4,U35=$O$4),AND(NOT(ISBLANK($M$4)),NOT(ISBLANK(U35)),NOT(U35=0)))</formula>
    </cfRule>
    <cfRule type="cellIs" dxfId="2503" priority="200" operator="equal">
      <formula>0</formula>
    </cfRule>
  </conditionalFormatting>
  <conditionalFormatting sqref="U38:V38">
    <cfRule type="expression" dxfId="2502" priority="185">
      <formula>AND(OR(U38=$M$10,U38=$O$10),AND(NOT(ISBLANK($M$10)),NOT(ISBLANK(U38)),NOT(U38=0)))</formula>
    </cfRule>
    <cfRule type="expression" dxfId="2501" priority="186">
      <formula>AND(OR(U38=$M$9,U38=$O$9),AND(NOT(ISBLANK($M$9)),NOT(ISBLANK(U38)),NOT(U38=0)))</formula>
    </cfRule>
    <cfRule type="expression" dxfId="2500" priority="187">
      <formula>AND(OR(U38=$M$8,U38=$O$8),AND(NOT(ISBLANK($M$8)),NOT(ISBLANK(U38)),NOT(U38=0)))</formula>
    </cfRule>
    <cfRule type="expression" dxfId="2499" priority="188">
      <formula>AND(OR(U38=$M$7,U38=$O$7),AND(NOT(ISBLANK($M$7)),NOT(ISBLANK(U38)),NOT(U38=0)))</formula>
    </cfRule>
    <cfRule type="expression" dxfId="2498" priority="189">
      <formula>AND(OR(U38=$M$6,U38=$O$6),AND(NOT(ISBLANK($M$6)),NOT(ISBLANK(U38)),NOT(U38=0)))</formula>
    </cfRule>
    <cfRule type="expression" dxfId="2497" priority="190">
      <formula>AND(OR(U38=$M$5,U38=$O$5),AND(NOT(ISBLANK($M$5)),NOT(ISBLANK(U38)),NOT(U38=0)))</formula>
    </cfRule>
    <cfRule type="expression" dxfId="2496" priority="191">
      <formula>AND(OR(U38=$M$4,U38=$O$4),AND(NOT(ISBLANK($M$4)),NOT(ISBLANK(U38)),NOT(U38=0)))</formula>
    </cfRule>
    <cfRule type="cellIs" dxfId="2495" priority="192" operator="equal">
      <formula>0</formula>
    </cfRule>
  </conditionalFormatting>
  <conditionalFormatting sqref="W34">
    <cfRule type="expression" dxfId="2494" priority="177">
      <formula>AND(OR(W34=$M$10,W34=$O$10),AND(NOT(ISBLANK($M$10)),NOT(ISBLANK(W34)),NOT(W34=0)))</formula>
    </cfRule>
    <cfRule type="expression" dxfId="2493" priority="178">
      <formula>AND(OR(W34=$M$9,W34=$O$9),AND(NOT(ISBLANK($M$9)),NOT(ISBLANK(W34)),NOT(W34=0)))</formula>
    </cfRule>
    <cfRule type="expression" dxfId="2492" priority="179">
      <formula>AND(OR(W34=$M$8,W34=$O$8),AND(NOT(ISBLANK($M$8)),NOT(ISBLANK(W34)),NOT(W34=0)))</formula>
    </cfRule>
    <cfRule type="expression" dxfId="2491" priority="180">
      <formula>AND(OR(W34=$M$7,W34=$O$7),AND(NOT(ISBLANK($M$7)),NOT(ISBLANK(W34)),NOT(W34=0)))</formula>
    </cfRule>
    <cfRule type="expression" dxfId="2490" priority="181">
      <formula>AND(OR(W34=$M$6,W34=$O$6),AND(NOT(ISBLANK($M$6)),NOT(ISBLANK(W34)),NOT(W34=0)))</formula>
    </cfRule>
    <cfRule type="expression" dxfId="2489" priority="182">
      <formula>AND(OR(W34=$M$5,W34=$O$5),AND(NOT(ISBLANK($M$5)),NOT(ISBLANK(W34)),NOT(W34=0)))</formula>
    </cfRule>
    <cfRule type="expression" dxfId="2488" priority="183">
      <formula>AND(OR(W34=$M$4,W34=$O$4),AND(NOT(ISBLANK($M$4)),NOT(ISBLANK(W34)),NOT(W34=0)))</formula>
    </cfRule>
    <cfRule type="cellIs" dxfId="2487" priority="184" operator="equal">
      <formula>0</formula>
    </cfRule>
  </conditionalFormatting>
  <conditionalFormatting sqref="W37">
    <cfRule type="expression" dxfId="2486" priority="169">
      <formula>AND(OR(W37=$M$10,W37=$O$10),AND(NOT(ISBLANK($M$10)),NOT(ISBLANK(W37)),NOT(W37=0)))</formula>
    </cfRule>
    <cfRule type="expression" dxfId="2485" priority="170">
      <formula>AND(OR(W37=$M$9,W37=$O$9),AND(NOT(ISBLANK($M$9)),NOT(ISBLANK(W37)),NOT(W37=0)))</formula>
    </cfRule>
    <cfRule type="expression" dxfId="2484" priority="171">
      <formula>AND(OR(W37=$M$8,W37=$O$8),AND(NOT(ISBLANK($M$8)),NOT(ISBLANK(W37)),NOT(W37=0)))</formula>
    </cfRule>
    <cfRule type="expression" dxfId="2483" priority="172">
      <formula>AND(OR(W37=$M$7,W37=$O$7),AND(NOT(ISBLANK($M$7)),NOT(ISBLANK(W37)),NOT(W37=0)))</formula>
    </cfRule>
    <cfRule type="expression" dxfId="2482" priority="173">
      <formula>AND(OR(W37=$M$6,W37=$O$6),AND(NOT(ISBLANK($M$6)),NOT(ISBLANK(W37)),NOT(W37=0)))</formula>
    </cfRule>
    <cfRule type="expression" dxfId="2481" priority="174">
      <formula>AND(OR(W37=$M$5,W37=$O$5),AND(NOT(ISBLANK($M$5)),NOT(ISBLANK(W37)),NOT(W37=0)))</formula>
    </cfRule>
    <cfRule type="expression" dxfId="2480" priority="175">
      <formula>AND(OR(W37=$M$4,W37=$O$4),AND(NOT(ISBLANK($M$4)),NOT(ISBLANK(W37)),NOT(W37=0)))</formula>
    </cfRule>
    <cfRule type="cellIs" dxfId="2479" priority="176" operator="equal">
      <formula>0</formula>
    </cfRule>
  </conditionalFormatting>
  <conditionalFormatting sqref="E32:I32 K32 P32:Q32 D33:I33 K33:Q33">
    <cfRule type="expression" dxfId="2478" priority="161">
      <formula>AND(OR(D32=$M$10,D32=$O$10),AND(NOT(ISBLANK($M$10)),NOT(ISBLANK(D32)),NOT(D32=0)))</formula>
    </cfRule>
    <cfRule type="expression" dxfId="2477" priority="162">
      <formula>AND(OR(D32=$M$9,D32=$O$9),AND(NOT(ISBLANK($M$9)),NOT(ISBLANK(D32)),NOT(D32=0)))</formula>
    </cfRule>
    <cfRule type="expression" dxfId="2476" priority="163">
      <formula>AND(OR(D32=$M$8,D32=$O$8),AND(NOT(ISBLANK($M$8)),NOT(ISBLANK(D32)),NOT(D32=0)))</formula>
    </cfRule>
    <cfRule type="expression" dxfId="2475" priority="164">
      <formula>AND(OR(D32=$M$7,D32=$O$7),AND(NOT(ISBLANK($M$7)),NOT(ISBLANK(D32)),NOT(D32=0)))</formula>
    </cfRule>
    <cfRule type="expression" dxfId="2474" priority="165">
      <formula>AND(OR(D32=$M$6,D32=$O$6),AND(NOT(ISBLANK($M$6)),NOT(ISBLANK(D32)),NOT(D32=0)))</formula>
    </cfRule>
    <cfRule type="expression" dxfId="2473" priority="166">
      <formula>AND(OR(D32=$M$5,D32=$O$5),AND(NOT(ISBLANK($M$5)),NOT(ISBLANK(D32)),NOT(D32=0)))</formula>
    </cfRule>
    <cfRule type="expression" dxfId="2472" priority="167">
      <formula>AND(OR(D32=$M$4,D32=$O$4),AND(NOT(ISBLANK($M$4)),NOT(ISBLANK(D32)),NOT(D32=0)))</formula>
    </cfRule>
    <cfRule type="cellIs" dxfId="2471" priority="168" operator="equal">
      <formula>0</formula>
    </cfRule>
  </conditionalFormatting>
  <conditionalFormatting sqref="D32">
    <cfRule type="expression" dxfId="2470" priority="153">
      <formula>AND(OR(D32=$M$10,D32=$O$10),AND(NOT(ISBLANK($M$10)),NOT(ISBLANK(D32)),NOT(D32=0)))</formula>
    </cfRule>
    <cfRule type="expression" dxfId="2469" priority="154">
      <formula>AND(OR(D32=$M$9,D32=$O$9),AND(NOT(ISBLANK($M$9)),NOT(ISBLANK(D32)),NOT(D32=0)))</formula>
    </cfRule>
    <cfRule type="expression" dxfId="2468" priority="155">
      <formula>AND(OR(D32=$M$8,D32=$O$8),AND(NOT(ISBLANK($M$8)),NOT(ISBLANK(D32)),NOT(D32=0)))</formula>
    </cfRule>
    <cfRule type="expression" dxfId="2467" priority="156">
      <formula>AND(OR(D32=$M$7,D32=$O$7),AND(NOT(ISBLANK($M$7)),NOT(ISBLANK(D32)),NOT(D32=0)))</formula>
    </cfRule>
    <cfRule type="expression" dxfId="2466" priority="157">
      <formula>AND(OR(D32=$M$6,D32=$O$6),AND(NOT(ISBLANK($M$6)),NOT(ISBLANK(D32)),NOT(D32=0)))</formula>
    </cfRule>
    <cfRule type="expression" dxfId="2465" priority="158">
      <formula>AND(OR(D32=$M$5,D32=$O$5),AND(NOT(ISBLANK($M$5)),NOT(ISBLANK(D32)),NOT(D32=0)))</formula>
    </cfRule>
    <cfRule type="expression" dxfId="2464" priority="159">
      <formula>AND(OR(D32=$M$4,D32=$O$4),AND(NOT(ISBLANK($M$4)),NOT(ISBLANK(D32)),NOT(D32=0)))</formula>
    </cfRule>
    <cfRule type="cellIs" dxfId="2463" priority="160" operator="equal">
      <formula>0</formula>
    </cfRule>
  </conditionalFormatting>
  <conditionalFormatting sqref="M32:O32">
    <cfRule type="expression" dxfId="2462" priority="145">
      <formula>AND(OR(M32=$M$10,M32=$O$10),AND(NOT(ISBLANK($M$10)),NOT(ISBLANK(M32)),NOT(M32=0)))</formula>
    </cfRule>
    <cfRule type="expression" dxfId="2461" priority="146">
      <formula>AND(OR(M32=$M$9,M32=$O$9),AND(NOT(ISBLANK($M$9)),NOT(ISBLANK(M32)),NOT(M32=0)))</formula>
    </cfRule>
    <cfRule type="expression" dxfId="2460" priority="147">
      <formula>AND(OR(M32=$M$8,M32=$O$8),AND(NOT(ISBLANK($M$8)),NOT(ISBLANK(M32)),NOT(M32=0)))</formula>
    </cfRule>
    <cfRule type="expression" dxfId="2459" priority="148">
      <formula>AND(OR(M32=$M$7,M32=$O$7),AND(NOT(ISBLANK($M$7)),NOT(ISBLANK(M32)),NOT(M32=0)))</formula>
    </cfRule>
    <cfRule type="expression" dxfId="2458" priority="149">
      <formula>AND(OR(M32=$M$6,M32=$O$6),AND(NOT(ISBLANK($M$6)),NOT(ISBLANK(M32)),NOT(M32=0)))</formula>
    </cfRule>
    <cfRule type="expression" dxfId="2457" priority="150">
      <formula>AND(OR(M32=$M$5,M32=$O$5),AND(NOT(ISBLANK($M$5)),NOT(ISBLANK(M32)),NOT(M32=0)))</formula>
    </cfRule>
    <cfRule type="expression" dxfId="2456" priority="151">
      <formula>AND(OR(M32=$M$4,M32=$O$4),AND(NOT(ISBLANK($M$4)),NOT(ISBLANK(M32)),NOT(M32=0)))</formula>
    </cfRule>
    <cfRule type="cellIs" dxfId="2455" priority="152" operator="equal">
      <formula>0</formula>
    </cfRule>
  </conditionalFormatting>
  <conditionalFormatting sqref="L32">
    <cfRule type="expression" dxfId="2454" priority="137">
      <formula>AND(OR(L32=$M$10,L32=$O$10),AND(NOT(ISBLANK($M$10)),NOT(ISBLANK(L32)),NOT(L32=0)))</formula>
    </cfRule>
    <cfRule type="expression" dxfId="2453" priority="138">
      <formula>AND(OR(L32=$M$9,L32=$O$9),AND(NOT(ISBLANK($M$9)),NOT(ISBLANK(L32)),NOT(L32=0)))</formula>
    </cfRule>
    <cfRule type="expression" dxfId="2452" priority="139">
      <formula>AND(OR(L32=$M$8,L32=$O$8),AND(NOT(ISBLANK($M$8)),NOT(ISBLANK(L32)),NOT(L32=0)))</formula>
    </cfRule>
    <cfRule type="expression" dxfId="2451" priority="140">
      <formula>AND(OR(L32=$M$7,L32=$O$7),AND(NOT(ISBLANK($M$7)),NOT(ISBLANK(L32)),NOT(L32=0)))</formula>
    </cfRule>
    <cfRule type="expression" dxfId="2450" priority="141">
      <formula>AND(OR(L32=$M$6,L32=$O$6),AND(NOT(ISBLANK($M$6)),NOT(ISBLANK(L32)),NOT(L32=0)))</formula>
    </cfRule>
    <cfRule type="expression" dxfId="2449" priority="142">
      <formula>AND(OR(L32=$M$5,L32=$O$5),AND(NOT(ISBLANK($M$5)),NOT(ISBLANK(L32)),NOT(L32=0)))</formula>
    </cfRule>
    <cfRule type="expression" dxfId="2448" priority="143">
      <formula>AND(OR(L32=$M$4,L32=$O$4),AND(NOT(ISBLANK($M$4)),NOT(ISBLANK(L32)),NOT(L32=0)))</formula>
    </cfRule>
    <cfRule type="cellIs" dxfId="2447" priority="144" operator="equal">
      <formula>0</formula>
    </cfRule>
  </conditionalFormatting>
  <conditionalFormatting sqref="J32:J33">
    <cfRule type="expression" dxfId="2446" priority="129">
      <formula>AND(OR(J32=$M$10,J32=$O$10),AND(NOT(ISBLANK($M$10)),NOT(ISBLANK(J32)),NOT(J32=0)))</formula>
    </cfRule>
    <cfRule type="expression" dxfId="2445" priority="130">
      <formula>AND(OR(J32=$M$9,J32=$O$9),AND(NOT(ISBLANK($M$9)),NOT(ISBLANK(J32)),NOT(J32=0)))</formula>
    </cfRule>
    <cfRule type="expression" dxfId="2444" priority="131">
      <formula>AND(OR(J32=$M$8,J32=$O$8),AND(NOT(ISBLANK($M$8)),NOT(ISBLANK(J32)),NOT(J32=0)))</formula>
    </cfRule>
    <cfRule type="expression" dxfId="2443" priority="132">
      <formula>AND(OR(J32=$M$7,J32=$O$7),AND(NOT(ISBLANK($M$7)),NOT(ISBLANK(J32)),NOT(J32=0)))</formula>
    </cfRule>
    <cfRule type="expression" dxfId="2442" priority="133">
      <formula>AND(OR(J32=$M$6,J32=$O$6),AND(NOT(ISBLANK($M$6)),NOT(ISBLANK(J32)),NOT(J32=0)))</formula>
    </cfRule>
    <cfRule type="expression" dxfId="2441" priority="134">
      <formula>AND(OR(J32=$M$5,J32=$O$5),AND(NOT(ISBLANK($M$5)),NOT(ISBLANK(J32)),NOT(J32=0)))</formula>
    </cfRule>
    <cfRule type="expression" dxfId="2440" priority="135">
      <formula>AND(OR(J32=$M$4,J32=$O$4),AND(NOT(ISBLANK($M$4)),NOT(ISBLANK(J32)),NOT(J32=0)))</formula>
    </cfRule>
    <cfRule type="cellIs" dxfId="2439" priority="136" operator="equal">
      <formula>0</formula>
    </cfRule>
  </conditionalFormatting>
  <conditionalFormatting sqref="E35:I35 K35 M35:Q35 P34:Q34">
    <cfRule type="expression" dxfId="2438" priority="121">
      <formula>AND(OR(E34=$M$10,E34=$O$10),AND(NOT(ISBLANK($M$10)),NOT(ISBLANK(E34)),NOT(E34=0)))</formula>
    </cfRule>
    <cfRule type="expression" dxfId="2437" priority="122">
      <formula>AND(OR(E34=$M$9,E34=$O$9),AND(NOT(ISBLANK($M$9)),NOT(ISBLANK(E34)),NOT(E34=0)))</formula>
    </cfRule>
    <cfRule type="expression" dxfId="2436" priority="123">
      <formula>AND(OR(E34=$M$8,E34=$O$8),AND(NOT(ISBLANK($M$8)),NOT(ISBLANK(E34)),NOT(E34=0)))</formula>
    </cfRule>
    <cfRule type="expression" dxfId="2435" priority="124">
      <formula>AND(OR(E34=$M$7,E34=$O$7),AND(NOT(ISBLANK($M$7)),NOT(ISBLANK(E34)),NOT(E34=0)))</formula>
    </cfRule>
    <cfRule type="expression" dxfId="2434" priority="125">
      <formula>AND(OR(E34=$M$6,E34=$O$6),AND(NOT(ISBLANK($M$6)),NOT(ISBLANK(E34)),NOT(E34=0)))</formula>
    </cfRule>
    <cfRule type="expression" dxfId="2433" priority="126">
      <formula>AND(OR(E34=$M$5,E34=$O$5),AND(NOT(ISBLANK($M$5)),NOT(ISBLANK(E34)),NOT(E34=0)))</formula>
    </cfRule>
    <cfRule type="expression" dxfId="2432" priority="127">
      <formula>AND(OR(E34=$M$4,E34=$O$4),AND(NOT(ISBLANK($M$4)),NOT(ISBLANK(E34)),NOT(E34=0)))</formula>
    </cfRule>
    <cfRule type="cellIs" dxfId="2431" priority="128" operator="equal">
      <formula>0</formula>
    </cfRule>
  </conditionalFormatting>
  <conditionalFormatting sqref="E34:I34 K34">
    <cfRule type="expression" dxfId="2430" priority="113">
      <formula>AND(OR(E34=$M$10,E34=$O$10),AND(NOT(ISBLANK($M$10)),NOT(ISBLANK(E34)),NOT(E34=0)))</formula>
    </cfRule>
    <cfRule type="expression" dxfId="2429" priority="114">
      <formula>AND(OR(E34=$M$9,E34=$O$9),AND(NOT(ISBLANK($M$9)),NOT(ISBLANK(E34)),NOT(E34=0)))</formula>
    </cfRule>
    <cfRule type="expression" dxfId="2428" priority="115">
      <formula>AND(OR(E34=$M$8,E34=$O$8),AND(NOT(ISBLANK($M$8)),NOT(ISBLANK(E34)),NOT(E34=0)))</formula>
    </cfRule>
    <cfRule type="expression" dxfId="2427" priority="116">
      <formula>AND(OR(E34=$M$7,E34=$O$7),AND(NOT(ISBLANK($M$7)),NOT(ISBLANK(E34)),NOT(E34=0)))</formula>
    </cfRule>
    <cfRule type="expression" dxfId="2426" priority="117">
      <formula>AND(OR(E34=$M$6,E34=$O$6),AND(NOT(ISBLANK($M$6)),NOT(ISBLANK(E34)),NOT(E34=0)))</formula>
    </cfRule>
    <cfRule type="expression" dxfId="2425" priority="118">
      <formula>AND(OR(E34=$M$5,E34=$O$5),AND(NOT(ISBLANK($M$5)),NOT(ISBLANK(E34)),NOT(E34=0)))</formula>
    </cfRule>
    <cfRule type="expression" dxfId="2424" priority="119">
      <formula>AND(OR(E34=$M$4,E34=$O$4),AND(NOT(ISBLANK($M$4)),NOT(ISBLANK(E34)),NOT(E34=0)))</formula>
    </cfRule>
    <cfRule type="cellIs" dxfId="2423" priority="120" operator="equal">
      <formula>0</formula>
    </cfRule>
  </conditionalFormatting>
  <conditionalFormatting sqref="M34:O34">
    <cfRule type="expression" dxfId="2422" priority="105">
      <formula>AND(OR(M34=$M$10,M34=$O$10),AND(NOT(ISBLANK($M$10)),NOT(ISBLANK(M34)),NOT(M34=0)))</formula>
    </cfRule>
    <cfRule type="expression" dxfId="2421" priority="106">
      <formula>AND(OR(M34=$M$9,M34=$O$9),AND(NOT(ISBLANK($M$9)),NOT(ISBLANK(M34)),NOT(M34=0)))</formula>
    </cfRule>
    <cfRule type="expression" dxfId="2420" priority="107">
      <formula>AND(OR(M34=$M$8,M34=$O$8),AND(NOT(ISBLANK($M$8)),NOT(ISBLANK(M34)),NOT(M34=0)))</formula>
    </cfRule>
    <cfRule type="expression" dxfId="2419" priority="108">
      <formula>AND(OR(M34=$M$7,M34=$O$7),AND(NOT(ISBLANK($M$7)),NOT(ISBLANK(M34)),NOT(M34=0)))</formula>
    </cfRule>
    <cfRule type="expression" dxfId="2418" priority="109">
      <formula>AND(OR(M34=$M$6,M34=$O$6),AND(NOT(ISBLANK($M$6)),NOT(ISBLANK(M34)),NOT(M34=0)))</formula>
    </cfRule>
    <cfRule type="expression" dxfId="2417" priority="110">
      <formula>AND(OR(M34=$M$5,M34=$O$5),AND(NOT(ISBLANK($M$5)),NOT(ISBLANK(M34)),NOT(M34=0)))</formula>
    </cfRule>
    <cfRule type="expression" dxfId="2416" priority="111">
      <formula>AND(OR(M34=$M$4,M34=$O$4),AND(NOT(ISBLANK($M$4)),NOT(ISBLANK(M34)),NOT(M34=0)))</formula>
    </cfRule>
    <cfRule type="cellIs" dxfId="2415" priority="112" operator="equal">
      <formula>0</formula>
    </cfRule>
  </conditionalFormatting>
  <conditionalFormatting sqref="D35">
    <cfRule type="expression" dxfId="2414" priority="97">
      <formula>AND(OR(D35=$M$10,D35=$O$10),AND(NOT(ISBLANK($M$10)),NOT(ISBLANK(D35)),NOT(D35=0)))</formula>
    </cfRule>
    <cfRule type="expression" dxfId="2413" priority="98">
      <formula>AND(OR(D35=$M$9,D35=$O$9),AND(NOT(ISBLANK($M$9)),NOT(ISBLANK(D35)),NOT(D35=0)))</formula>
    </cfRule>
    <cfRule type="expression" dxfId="2412" priority="99">
      <formula>AND(OR(D35=$M$8,D35=$O$8),AND(NOT(ISBLANK($M$8)),NOT(ISBLANK(D35)),NOT(D35=0)))</formula>
    </cfRule>
    <cfRule type="expression" dxfId="2411" priority="100">
      <formula>AND(OR(D35=$M$7,D35=$O$7),AND(NOT(ISBLANK($M$7)),NOT(ISBLANK(D35)),NOT(D35=0)))</formula>
    </cfRule>
    <cfRule type="expression" dxfId="2410" priority="101">
      <formula>AND(OR(D35=$M$6,D35=$O$6),AND(NOT(ISBLANK($M$6)),NOT(ISBLANK(D35)),NOT(D35=0)))</formula>
    </cfRule>
    <cfRule type="expression" dxfId="2409" priority="102">
      <formula>AND(OR(D35=$M$5,D35=$O$5),AND(NOT(ISBLANK($M$5)),NOT(ISBLANK(D35)),NOT(D35=0)))</formula>
    </cfRule>
    <cfRule type="expression" dxfId="2408" priority="103">
      <formula>AND(OR(D35=$M$4,D35=$O$4),AND(NOT(ISBLANK($M$4)),NOT(ISBLANK(D35)),NOT(D35=0)))</formula>
    </cfRule>
    <cfRule type="cellIs" dxfId="2407" priority="104" operator="equal">
      <formula>0</formula>
    </cfRule>
  </conditionalFormatting>
  <conditionalFormatting sqref="L35">
    <cfRule type="expression" dxfId="2406" priority="89">
      <formula>AND(OR(L35=$M$10,L35=$O$10),AND(NOT(ISBLANK($M$10)),NOT(ISBLANK(L35)),NOT(L35=0)))</formula>
    </cfRule>
    <cfRule type="expression" dxfId="2405" priority="90">
      <formula>AND(OR(L35=$M$9,L35=$O$9),AND(NOT(ISBLANK($M$9)),NOT(ISBLANK(L35)),NOT(L35=0)))</formula>
    </cfRule>
    <cfRule type="expression" dxfId="2404" priority="91">
      <formula>AND(OR(L35=$M$8,L35=$O$8),AND(NOT(ISBLANK($M$8)),NOT(ISBLANK(L35)),NOT(L35=0)))</formula>
    </cfRule>
    <cfRule type="expression" dxfId="2403" priority="92">
      <formula>AND(OR(L35=$M$7,L35=$O$7),AND(NOT(ISBLANK($M$7)),NOT(ISBLANK(L35)),NOT(L35=0)))</formula>
    </cfRule>
    <cfRule type="expression" dxfId="2402" priority="93">
      <formula>AND(OR(L35=$M$6,L35=$O$6),AND(NOT(ISBLANK($M$6)),NOT(ISBLANK(L35)),NOT(L35=0)))</formula>
    </cfRule>
    <cfRule type="expression" dxfId="2401" priority="94">
      <formula>AND(OR(L35=$M$5,L35=$O$5),AND(NOT(ISBLANK($M$5)),NOT(ISBLANK(L35)),NOT(L35=0)))</formula>
    </cfRule>
    <cfRule type="expression" dxfId="2400" priority="95">
      <formula>AND(OR(L35=$M$4,L35=$O$4),AND(NOT(ISBLANK($M$4)),NOT(ISBLANK(L35)),NOT(L35=0)))</formula>
    </cfRule>
    <cfRule type="cellIs" dxfId="2399" priority="96" operator="equal">
      <formula>0</formula>
    </cfRule>
  </conditionalFormatting>
  <conditionalFormatting sqref="L34">
    <cfRule type="expression" dxfId="2398" priority="81">
      <formula>AND(OR(L34=$M$10,L34=$O$10),AND(NOT(ISBLANK($M$10)),NOT(ISBLANK(L34)),NOT(L34=0)))</formula>
    </cfRule>
    <cfRule type="expression" dxfId="2397" priority="82">
      <formula>AND(OR(L34=$M$9,L34=$O$9),AND(NOT(ISBLANK($M$9)),NOT(ISBLANK(L34)),NOT(L34=0)))</formula>
    </cfRule>
    <cfRule type="expression" dxfId="2396" priority="83">
      <formula>AND(OR(L34=$M$8,L34=$O$8),AND(NOT(ISBLANK($M$8)),NOT(ISBLANK(L34)),NOT(L34=0)))</formula>
    </cfRule>
    <cfRule type="expression" dxfId="2395" priority="84">
      <formula>AND(OR(L34=$M$7,L34=$O$7),AND(NOT(ISBLANK($M$7)),NOT(ISBLANK(L34)),NOT(L34=0)))</formula>
    </cfRule>
    <cfRule type="expression" dxfId="2394" priority="85">
      <formula>AND(OR(L34=$M$6,L34=$O$6),AND(NOT(ISBLANK($M$6)),NOT(ISBLANK(L34)),NOT(L34=0)))</formula>
    </cfRule>
    <cfRule type="expression" dxfId="2393" priority="86">
      <formula>AND(OR(L34=$M$5,L34=$O$5),AND(NOT(ISBLANK($M$5)),NOT(ISBLANK(L34)),NOT(L34=0)))</formula>
    </cfRule>
    <cfRule type="expression" dxfId="2392" priority="87">
      <formula>AND(OR(L34=$M$4,L34=$O$4),AND(NOT(ISBLANK($M$4)),NOT(ISBLANK(L34)),NOT(L34=0)))</formula>
    </cfRule>
    <cfRule type="cellIs" dxfId="2391" priority="88" operator="equal">
      <formula>0</formula>
    </cfRule>
  </conditionalFormatting>
  <conditionalFormatting sqref="D34">
    <cfRule type="expression" dxfId="2390" priority="73">
      <formula>AND(OR(D34=$M$10,D34=$O$10),AND(NOT(ISBLANK($M$10)),NOT(ISBLANK(D34)),NOT(D34=0)))</formula>
    </cfRule>
    <cfRule type="expression" dxfId="2389" priority="74">
      <formula>AND(OR(D34=$M$9,D34=$O$9),AND(NOT(ISBLANK($M$9)),NOT(ISBLANK(D34)),NOT(D34=0)))</formula>
    </cfRule>
    <cfRule type="expression" dxfId="2388" priority="75">
      <formula>AND(OR(D34=$M$8,D34=$O$8),AND(NOT(ISBLANK($M$8)),NOT(ISBLANK(D34)),NOT(D34=0)))</formula>
    </cfRule>
    <cfRule type="expression" dxfId="2387" priority="76">
      <formula>AND(OR(D34=$M$7,D34=$O$7),AND(NOT(ISBLANK($M$7)),NOT(ISBLANK(D34)),NOT(D34=0)))</formula>
    </cfRule>
    <cfRule type="expression" dxfId="2386" priority="77">
      <formula>AND(OR(D34=$M$6,D34=$O$6),AND(NOT(ISBLANK($M$6)),NOT(ISBLANK(D34)),NOT(D34=0)))</formula>
    </cfRule>
    <cfRule type="expression" dxfId="2385" priority="78">
      <formula>AND(OR(D34=$M$5,D34=$O$5),AND(NOT(ISBLANK($M$5)),NOT(ISBLANK(D34)),NOT(D34=0)))</formula>
    </cfRule>
    <cfRule type="expression" dxfId="2384" priority="79">
      <formula>AND(OR(D34=$M$4,D34=$O$4),AND(NOT(ISBLANK($M$4)),NOT(ISBLANK(D34)),NOT(D34=0)))</formula>
    </cfRule>
    <cfRule type="cellIs" dxfId="2383" priority="80" operator="equal">
      <formula>0</formula>
    </cfRule>
  </conditionalFormatting>
  <conditionalFormatting sqref="E37:I37 K37 M37:Q37 P36:Q36">
    <cfRule type="expression" dxfId="2382" priority="65">
      <formula>AND(OR(E36=$M$10,E36=$O$10),AND(NOT(ISBLANK($M$10)),NOT(ISBLANK(E36)),NOT(E36=0)))</formula>
    </cfRule>
    <cfRule type="expression" dxfId="2381" priority="66">
      <formula>AND(OR(E36=$M$9,E36=$O$9),AND(NOT(ISBLANK($M$9)),NOT(ISBLANK(E36)),NOT(E36=0)))</formula>
    </cfRule>
    <cfRule type="expression" dxfId="2380" priority="67">
      <formula>AND(OR(E36=$M$8,E36=$O$8),AND(NOT(ISBLANK($M$8)),NOT(ISBLANK(E36)),NOT(E36=0)))</formula>
    </cfRule>
    <cfRule type="expression" dxfId="2379" priority="68">
      <formula>AND(OR(E36=$M$7,E36=$O$7),AND(NOT(ISBLANK($M$7)),NOT(ISBLANK(E36)),NOT(E36=0)))</formula>
    </cfRule>
    <cfRule type="expression" dxfId="2378" priority="69">
      <formula>AND(OR(E36=$M$6,E36=$O$6),AND(NOT(ISBLANK($M$6)),NOT(ISBLANK(E36)),NOT(E36=0)))</formula>
    </cfRule>
    <cfRule type="expression" dxfId="2377" priority="70">
      <formula>AND(OR(E36=$M$5,E36=$O$5),AND(NOT(ISBLANK($M$5)),NOT(ISBLANK(E36)),NOT(E36=0)))</formula>
    </cfRule>
    <cfRule type="expression" dxfId="2376" priority="71">
      <formula>AND(OR(E36=$M$4,E36=$O$4),AND(NOT(ISBLANK($M$4)),NOT(ISBLANK(E36)),NOT(E36=0)))</formula>
    </cfRule>
    <cfRule type="cellIs" dxfId="2375" priority="72" operator="equal">
      <formula>0</formula>
    </cfRule>
  </conditionalFormatting>
  <conditionalFormatting sqref="M36:O36">
    <cfRule type="expression" dxfId="2374" priority="57">
      <formula>AND(OR(M36=$M$10,M36=$O$10),AND(NOT(ISBLANK($M$10)),NOT(ISBLANK(M36)),NOT(M36=0)))</formula>
    </cfRule>
    <cfRule type="expression" dxfId="2373" priority="58">
      <formula>AND(OR(M36=$M$9,M36=$O$9),AND(NOT(ISBLANK($M$9)),NOT(ISBLANK(M36)),NOT(M36=0)))</formula>
    </cfRule>
    <cfRule type="expression" dxfId="2372" priority="59">
      <formula>AND(OR(M36=$M$8,M36=$O$8),AND(NOT(ISBLANK($M$8)),NOT(ISBLANK(M36)),NOT(M36=0)))</formula>
    </cfRule>
    <cfRule type="expression" dxfId="2371" priority="60">
      <formula>AND(OR(M36=$M$7,M36=$O$7),AND(NOT(ISBLANK($M$7)),NOT(ISBLANK(M36)),NOT(M36=0)))</formula>
    </cfRule>
    <cfRule type="expression" dxfId="2370" priority="61">
      <formula>AND(OR(M36=$M$6,M36=$O$6),AND(NOT(ISBLANK($M$6)),NOT(ISBLANK(M36)),NOT(M36=0)))</formula>
    </cfRule>
    <cfRule type="expression" dxfId="2369" priority="62">
      <formula>AND(OR(M36=$M$5,M36=$O$5),AND(NOT(ISBLANK($M$5)),NOT(ISBLANK(M36)),NOT(M36=0)))</formula>
    </cfRule>
    <cfRule type="expression" dxfId="2368" priority="63">
      <formula>AND(OR(M36=$M$4,M36=$O$4),AND(NOT(ISBLANK($M$4)),NOT(ISBLANK(M36)),NOT(M36=0)))</formula>
    </cfRule>
    <cfRule type="cellIs" dxfId="2367" priority="64" operator="equal">
      <formula>0</formula>
    </cfRule>
  </conditionalFormatting>
  <conditionalFormatting sqref="J36:J37">
    <cfRule type="expression" dxfId="2366" priority="49">
      <formula>AND(OR(J36=$M$10,J36=$O$10),AND(NOT(ISBLANK($M$10)),NOT(ISBLANK(J36)),NOT(J36=0)))</formula>
    </cfRule>
    <cfRule type="expression" dxfId="2365" priority="50">
      <formula>AND(OR(J36=$M$9,J36=$O$9),AND(NOT(ISBLANK($M$9)),NOT(ISBLANK(J36)),NOT(J36=0)))</formula>
    </cfRule>
    <cfRule type="expression" dxfId="2364" priority="51">
      <formula>AND(OR(J36=$M$8,J36=$O$8),AND(NOT(ISBLANK($M$8)),NOT(ISBLANK(J36)),NOT(J36=0)))</formula>
    </cfRule>
    <cfRule type="expression" dxfId="2363" priority="52">
      <formula>AND(OR(J36=$M$7,J36=$O$7),AND(NOT(ISBLANK($M$7)),NOT(ISBLANK(J36)),NOT(J36=0)))</formula>
    </cfRule>
    <cfRule type="expression" dxfId="2362" priority="53">
      <formula>AND(OR(J36=$M$6,J36=$O$6),AND(NOT(ISBLANK($M$6)),NOT(ISBLANK(J36)),NOT(J36=0)))</formula>
    </cfRule>
    <cfRule type="expression" dxfId="2361" priority="54">
      <formula>AND(OR(J36=$M$5,J36=$O$5),AND(NOT(ISBLANK($M$5)),NOT(ISBLANK(J36)),NOT(J36=0)))</formula>
    </cfRule>
    <cfRule type="expression" dxfId="2360" priority="55">
      <formula>AND(OR(J36=$M$4,J36=$O$4),AND(NOT(ISBLANK($M$4)),NOT(ISBLANK(J36)),NOT(J36=0)))</formula>
    </cfRule>
    <cfRule type="cellIs" dxfId="2359" priority="56" operator="equal">
      <formula>0</formula>
    </cfRule>
  </conditionalFormatting>
  <conditionalFormatting sqref="L36">
    <cfRule type="expression" dxfId="2358" priority="41">
      <formula>AND(OR(L36=$M$10,L36=$O$10),AND(NOT(ISBLANK($M$10)),NOT(ISBLANK(L36)),NOT(L36=0)))</formula>
    </cfRule>
    <cfRule type="expression" dxfId="2357" priority="42">
      <formula>AND(OR(L36=$M$9,L36=$O$9),AND(NOT(ISBLANK($M$9)),NOT(ISBLANK(L36)),NOT(L36=0)))</formula>
    </cfRule>
    <cfRule type="expression" dxfId="2356" priority="43">
      <formula>AND(OR(L36=$M$8,L36=$O$8),AND(NOT(ISBLANK($M$8)),NOT(ISBLANK(L36)),NOT(L36=0)))</formula>
    </cfRule>
    <cfRule type="expression" dxfId="2355" priority="44">
      <formula>AND(OR(L36=$M$7,L36=$O$7),AND(NOT(ISBLANK($M$7)),NOT(ISBLANK(L36)),NOT(L36=0)))</formula>
    </cfRule>
    <cfRule type="expression" dxfId="2354" priority="45">
      <formula>AND(OR(L36=$M$6,L36=$O$6),AND(NOT(ISBLANK($M$6)),NOT(ISBLANK(L36)),NOT(L36=0)))</formula>
    </cfRule>
    <cfRule type="expression" dxfId="2353" priority="46">
      <formula>AND(OR(L36=$M$5,L36=$O$5),AND(NOT(ISBLANK($M$5)),NOT(ISBLANK(L36)),NOT(L36=0)))</formula>
    </cfRule>
    <cfRule type="expression" dxfId="2352" priority="47">
      <formula>AND(OR(L36=$M$4,L36=$O$4),AND(NOT(ISBLANK($M$4)),NOT(ISBLANK(L36)),NOT(L36=0)))</formula>
    </cfRule>
    <cfRule type="cellIs" dxfId="2351" priority="48" operator="equal">
      <formula>0</formula>
    </cfRule>
  </conditionalFormatting>
  <conditionalFormatting sqref="D36">
    <cfRule type="expression" dxfId="2350" priority="33">
      <formula>AND(OR(D36=$M$10,D36=$O$10),AND(NOT(ISBLANK($M$10)),NOT(ISBLANK(D36)),NOT(D36=0)))</formula>
    </cfRule>
    <cfRule type="expression" dxfId="2349" priority="34">
      <formula>AND(OR(D36=$M$9,D36=$O$9),AND(NOT(ISBLANK($M$9)),NOT(ISBLANK(D36)),NOT(D36=0)))</formula>
    </cfRule>
    <cfRule type="expression" dxfId="2348" priority="35">
      <formula>AND(OR(D36=$M$8,D36=$O$8),AND(NOT(ISBLANK($M$8)),NOT(ISBLANK(D36)),NOT(D36=0)))</formula>
    </cfRule>
    <cfRule type="expression" dxfId="2347" priority="36">
      <formula>AND(OR(D36=$M$7,D36=$O$7),AND(NOT(ISBLANK($M$7)),NOT(ISBLANK(D36)),NOT(D36=0)))</formula>
    </cfRule>
    <cfRule type="expression" dxfId="2346" priority="37">
      <formula>AND(OR(D36=$M$6,D36=$O$6),AND(NOT(ISBLANK($M$6)),NOT(ISBLANK(D36)),NOT(D36=0)))</formula>
    </cfRule>
    <cfRule type="expression" dxfId="2345" priority="38">
      <formula>AND(OR(D36=$M$5,D36=$O$5),AND(NOT(ISBLANK($M$5)),NOT(ISBLANK(D36)),NOT(D36=0)))</formula>
    </cfRule>
    <cfRule type="expression" dxfId="2344" priority="39">
      <formula>AND(OR(D36=$M$4,D36=$O$4),AND(NOT(ISBLANK($M$4)),NOT(ISBLANK(D36)),NOT(D36=0)))</formula>
    </cfRule>
    <cfRule type="cellIs" dxfId="2343" priority="40" operator="equal">
      <formula>0</formula>
    </cfRule>
  </conditionalFormatting>
  <conditionalFormatting sqref="D37">
    <cfRule type="expression" dxfId="2342" priority="25">
      <formula>AND(OR(D37=$M$10,D37=$O$10),AND(NOT(ISBLANK($M$10)),NOT(ISBLANK(D37)),NOT(D37=0)))</formula>
    </cfRule>
    <cfRule type="expression" dxfId="2341" priority="26">
      <formula>AND(OR(D37=$M$9,D37=$O$9),AND(NOT(ISBLANK($M$9)),NOT(ISBLANK(D37)),NOT(D37=0)))</formula>
    </cfRule>
    <cfRule type="expression" dxfId="2340" priority="27">
      <formula>AND(OR(D37=$M$8,D37=$O$8),AND(NOT(ISBLANK($M$8)),NOT(ISBLANK(D37)),NOT(D37=0)))</formula>
    </cfRule>
    <cfRule type="expression" dxfId="2339" priority="28">
      <formula>AND(OR(D37=$M$7,D37=$O$7),AND(NOT(ISBLANK($M$7)),NOT(ISBLANK(D37)),NOT(D37=0)))</formula>
    </cfRule>
    <cfRule type="expression" dxfId="2338" priority="29">
      <formula>AND(OR(D37=$M$6,D37=$O$6),AND(NOT(ISBLANK($M$6)),NOT(ISBLANK(D37)),NOT(D37=0)))</formula>
    </cfRule>
    <cfRule type="expression" dxfId="2337" priority="30">
      <formula>AND(OR(D37=$M$5,D37=$O$5),AND(NOT(ISBLANK($M$5)),NOT(ISBLANK(D37)),NOT(D37=0)))</formula>
    </cfRule>
    <cfRule type="expression" dxfId="2336" priority="31">
      <formula>AND(OR(D37=$M$4,D37=$O$4),AND(NOT(ISBLANK($M$4)),NOT(ISBLANK(D37)),NOT(D37=0)))</formula>
    </cfRule>
    <cfRule type="cellIs" dxfId="2335" priority="32" operator="equal">
      <formula>0</formula>
    </cfRule>
  </conditionalFormatting>
  <conditionalFormatting sqref="M39:N39 P39:Q39">
    <cfRule type="expression" dxfId="2334" priority="17">
      <formula>AND(OR(M39=$M$10,M39=$O$10),AND(NOT(ISBLANK($M$10)),NOT(ISBLANK(M39)),NOT(M39=0)))</formula>
    </cfRule>
    <cfRule type="expression" dxfId="2333" priority="18">
      <formula>AND(OR(M39=$M$9,M39=$O$9),AND(NOT(ISBLANK($M$9)),NOT(ISBLANK(M39)),NOT(M39=0)))</formula>
    </cfRule>
    <cfRule type="expression" dxfId="2332" priority="19">
      <formula>AND(OR(M39=$M$8,M39=$O$8),AND(NOT(ISBLANK($M$8)),NOT(ISBLANK(M39)),NOT(M39=0)))</formula>
    </cfRule>
    <cfRule type="expression" dxfId="2331" priority="20">
      <formula>AND(OR(M39=$M$7,M39=$O$7),AND(NOT(ISBLANK($M$7)),NOT(ISBLANK(M39)),NOT(M39=0)))</formula>
    </cfRule>
    <cfRule type="expression" dxfId="2330" priority="21">
      <formula>AND(OR(M39=$M$6,M39=$O$6),AND(NOT(ISBLANK($M$6)),NOT(ISBLANK(M39)),NOT(M39=0)))</formula>
    </cfRule>
    <cfRule type="expression" dxfId="2329" priority="22">
      <formula>AND(OR(M39=$M$5,M39=$O$5),AND(NOT(ISBLANK($M$5)),NOT(ISBLANK(M39)),NOT(M39=0)))</formula>
    </cfRule>
    <cfRule type="expression" dxfId="2328" priority="23">
      <formula>AND(OR(M39=$M$4,M39=$O$4),AND(NOT(ISBLANK($M$4)),NOT(ISBLANK(M39)),NOT(M39=0)))</formula>
    </cfRule>
    <cfRule type="cellIs" dxfId="2327" priority="24" operator="equal">
      <formula>0</formula>
    </cfRule>
  </conditionalFormatting>
  <conditionalFormatting sqref="L39">
    <cfRule type="expression" dxfId="2326" priority="9">
      <formula>AND(OR(L39=$M$10,L39=$O$10),AND(NOT(ISBLANK($M$10)),NOT(ISBLANK(L39)),NOT(L39=0)))</formula>
    </cfRule>
    <cfRule type="expression" dxfId="2325" priority="10">
      <formula>AND(OR(L39=$M$9,L39=$O$9),AND(NOT(ISBLANK($M$9)),NOT(ISBLANK(L39)),NOT(L39=0)))</formula>
    </cfRule>
    <cfRule type="expression" dxfId="2324" priority="11">
      <formula>AND(OR(L39=$M$8,L39=$O$8),AND(NOT(ISBLANK($M$8)),NOT(ISBLANK(L39)),NOT(L39=0)))</formula>
    </cfRule>
    <cfRule type="expression" dxfId="2323" priority="12">
      <formula>AND(OR(L39=$M$7,L39=$O$7),AND(NOT(ISBLANK($M$7)),NOT(ISBLANK(L39)),NOT(L39=0)))</formula>
    </cfRule>
    <cfRule type="expression" dxfId="2322" priority="13">
      <formula>AND(OR(L39=$M$6,L39=$O$6),AND(NOT(ISBLANK($M$6)),NOT(ISBLANK(L39)),NOT(L39=0)))</formula>
    </cfRule>
    <cfRule type="expression" dxfId="2321" priority="14">
      <formula>AND(OR(L39=$M$5,L39=$O$5),AND(NOT(ISBLANK($M$5)),NOT(ISBLANK(L39)),NOT(L39=0)))</formula>
    </cfRule>
    <cfRule type="expression" dxfId="2320" priority="15">
      <formula>AND(OR(L39=$M$4,L39=$O$4),AND(NOT(ISBLANK($M$4)),NOT(ISBLANK(L39)),NOT(L39=0)))</formula>
    </cfRule>
    <cfRule type="cellIs" dxfId="2319" priority="16" operator="equal">
      <formula>0</formula>
    </cfRule>
  </conditionalFormatting>
  <conditionalFormatting sqref="O39">
    <cfRule type="expression" dxfId="2318" priority="1">
      <formula>AND(OR(O39=$M$10,O39=$O$10),AND(NOT(ISBLANK($M$10)),NOT(ISBLANK(O39)),NOT(O39=0)))</formula>
    </cfRule>
    <cfRule type="expression" dxfId="2317" priority="2">
      <formula>AND(OR(O39=$M$9,O39=$O$9),AND(NOT(ISBLANK($M$9)),NOT(ISBLANK(O39)),NOT(O39=0)))</formula>
    </cfRule>
    <cfRule type="expression" dxfId="2316" priority="3">
      <formula>AND(OR(O39=$M$8,O39=$O$8),AND(NOT(ISBLANK($M$8)),NOT(ISBLANK(O39)),NOT(O39=0)))</formula>
    </cfRule>
    <cfRule type="expression" dxfId="2315" priority="4">
      <formula>AND(OR(O39=$M$7,O39=$O$7),AND(NOT(ISBLANK($M$7)),NOT(ISBLANK(O39)),NOT(O39=0)))</formula>
    </cfRule>
    <cfRule type="expression" dxfId="2314" priority="5">
      <formula>AND(OR(O39=$M$6,O39=$O$6),AND(NOT(ISBLANK($M$6)),NOT(ISBLANK(O39)),NOT(O39=0)))</formula>
    </cfRule>
    <cfRule type="expression" dxfId="2313" priority="6">
      <formula>AND(OR(O39=$M$5,O39=$O$5),AND(NOT(ISBLANK($M$5)),NOT(ISBLANK(O39)),NOT(O39=0)))</formula>
    </cfRule>
    <cfRule type="expression" dxfId="2312" priority="7">
      <formula>AND(OR(O39=$M$4,O39=$O$4),AND(NOT(ISBLANK($M$4)),NOT(ISBLANK(O39)),NOT(O39=0)))</formula>
    </cfRule>
    <cfRule type="cellIs" dxfId="2311" priority="8" operator="equal">
      <formula>0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58" fitToWidth="2" orientation="landscape" r:id="rId1"/>
  <headerFooter>
    <oddFooter>&amp;LSeite &amp;P von &amp;N&amp;RStand: &amp;D &amp;T</oddFooter>
  </headerFooter>
  <colBreaks count="1" manualBreakCount="1">
    <brk id="2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15</vt:i4>
      </vt:variant>
    </vt:vector>
  </HeadingPairs>
  <TitlesOfParts>
    <vt:vector size="34" baseType="lpstr">
      <vt:lpstr>Übersicht</vt:lpstr>
      <vt:lpstr>Startnummernliste</vt:lpstr>
      <vt:lpstr>Gruppe 1 männlich</vt:lpstr>
      <vt:lpstr>Gruppe 2 männlich</vt:lpstr>
      <vt:lpstr>Gruppe 3 männlich</vt:lpstr>
      <vt:lpstr>Gruppe 4 männlich</vt:lpstr>
      <vt:lpstr>Gruppe 5 männlich</vt:lpstr>
      <vt:lpstr>Gruppe 6 männlich</vt:lpstr>
      <vt:lpstr>Gruppe 7 männlich</vt:lpstr>
      <vt:lpstr>Gruppe 8 männlich</vt:lpstr>
      <vt:lpstr>Gruppe 1 weiblich</vt:lpstr>
      <vt:lpstr>Gruppe 2 weiblich</vt:lpstr>
      <vt:lpstr>Gruppe 3 weiblich</vt:lpstr>
      <vt:lpstr>Gruppe 4 weiblich</vt:lpstr>
      <vt:lpstr>Einsteiger U21-U18 männlich</vt:lpstr>
      <vt:lpstr>Einsteiger U15 männlich</vt:lpstr>
      <vt:lpstr>Einsteiger U13-U11 männlich</vt:lpstr>
      <vt:lpstr>Einsteiger U21-U15 weiblich</vt:lpstr>
      <vt:lpstr>Einsteiger U13 weiblich</vt:lpstr>
      <vt:lpstr>'Einsteiger U13 weiblich'!Druckbereich</vt:lpstr>
      <vt:lpstr>'Einsteiger U13-U11 männlich'!Druckbereich</vt:lpstr>
      <vt:lpstr>'Einsteiger U21-U15 weiblich'!Druckbereich</vt:lpstr>
      <vt:lpstr>'Gruppe 1 männlich'!Druckbereich</vt:lpstr>
      <vt:lpstr>'Gruppe 1 weiblich'!Druckbereich</vt:lpstr>
      <vt:lpstr>'Gruppe 2 männlich'!Druckbereich</vt:lpstr>
      <vt:lpstr>'Gruppe 2 weiblich'!Druckbereich</vt:lpstr>
      <vt:lpstr>'Gruppe 3 männlich'!Druckbereich</vt:lpstr>
      <vt:lpstr>'Gruppe 3 weiblich'!Druckbereich</vt:lpstr>
      <vt:lpstr>'Gruppe 4 männlich'!Druckbereich</vt:lpstr>
      <vt:lpstr>'Gruppe 4 weiblich'!Druckbereich</vt:lpstr>
      <vt:lpstr>'Gruppe 5 männlich'!Druckbereich</vt:lpstr>
      <vt:lpstr>'Gruppe 6 männlich'!Druckbereich</vt:lpstr>
      <vt:lpstr>'Gruppe 7 männlich'!Druckbereich</vt:lpstr>
      <vt:lpstr>'Gruppe 8 männlich'!Druckbereich</vt:lpstr>
    </vt:vector>
  </TitlesOfParts>
  <Company>ÖTTV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Neuwirth</dc:creator>
  <cp:lastModifiedBy>Mathias</cp:lastModifiedBy>
  <cp:lastPrinted>2018-03-23T14:11:21Z</cp:lastPrinted>
  <dcterms:created xsi:type="dcterms:W3CDTF">2011-09-30T09:16:05Z</dcterms:created>
  <dcterms:modified xsi:type="dcterms:W3CDTF">2018-03-23T21:14:30Z</dcterms:modified>
</cp:coreProperties>
</file>